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прил 8" sheetId="1" r:id="rId1"/>
    <sheet name="прил 6" sheetId="2" r:id="rId2"/>
    <sheet name="прил 5" sheetId="3" r:id="rId3"/>
    <sheet name="прил 4" sheetId="4" r:id="rId4"/>
    <sheet name="прил 7" sheetId="5" r:id="rId5"/>
    <sheet name="прил 2" sheetId="6" r:id="rId6"/>
    <sheet name="прил 3" sheetId="7" r:id="rId7"/>
    <sheet name="прил 1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<sst xmlns="http://schemas.openxmlformats.org/spreadsheetml/2006/main" count="407" uniqueCount="282">
  <si>
    <t>Наименование показателя</t>
  </si>
  <si>
    <t>Уточнен- ный план доходов на 2015  г.</t>
  </si>
  <si>
    <t>Исполне-ние доходов на 01.11.2015 г.</t>
  </si>
  <si>
    <t>Исполне-ние  к  уточнен. плану  в %</t>
  </si>
  <si>
    <t>Налог  на  прибыль организаций</t>
  </si>
  <si>
    <t>Налог на доходы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</si>
  <si>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</si>
  <si>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</si>
  <si>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</si>
  <si>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</si>
  <si>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</si>
  <si>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</si>
  <si>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</si>
  <si>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</t>
  </si>
  <si>
    <t>Всего доходов</t>
  </si>
  <si>
    <t>Председатель  Контрольно-счетного  органа</t>
  </si>
  <si>
    <t>тыс.руб.</t>
  </si>
  <si>
    <t>Приложение  2</t>
  </si>
  <si>
    <t>Наименование показателей бюджетной классификации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</si>
  <si>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</si>
  <si>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</si>
  <si>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</si>
  <si>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</si>
  <si>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</si>
  <si>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</si>
  <si>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</si>
  <si>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</si>
  <si>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</si>
  <si>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</si>
  <si>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</si>
  <si>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</si>
  <si>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</si>
  <si>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Раздел, подраз-дел.</t>
  </si>
  <si>
    <t>0100</t>
  </si>
  <si>
    <t>0200</t>
  </si>
  <si>
    <t>0300</t>
  </si>
  <si>
    <t>0400</t>
  </si>
  <si>
    <t>0500</t>
  </si>
  <si>
    <t>0700</t>
  </si>
  <si>
    <t>0800</t>
  </si>
  <si>
    <t>0900</t>
  </si>
  <si>
    <t xml:space="preserve">Структура  расходов  районного  бюджета по  разделам  классификации расходов                                                                                     </t>
  </si>
  <si>
    <t>проект  Решения</t>
  </si>
  <si>
    <t>Прирост/снижение</t>
  </si>
  <si>
    <t>Отклонение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</si>
  <si>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</si>
  <si>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 и представительных органов муниципальных образований  </t>
  </si>
  <si>
    <t>Функционирование Правительства РФ, высших исполнительных органов государственной власти субъектов РФ, 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</si>
  <si>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</si>
  <si>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избирательной коммиссии Большеулуйского района</t>
  </si>
  <si>
    <t>Резервные фонды</t>
  </si>
  <si>
    <t>Другие общегосударственные вопросы</t>
  </si>
  <si>
    <t>0102</t>
  </si>
  <si>
    <t>0103</t>
  </si>
  <si>
    <t>0104</t>
  </si>
  <si>
    <t>0106</t>
  </si>
  <si>
    <t>0107</t>
  </si>
  <si>
    <t>0111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</si>
  <si>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</si>
  <si>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</si>
  <si>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</si>
  <si>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</si>
  <si>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</si>
  <si>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</si>
  <si>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</si>
  <si>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</si>
  <si>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0408</t>
  </si>
  <si>
    <t>Другие вопросы в области национальной экономики</t>
  </si>
  <si>
    <t>0412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</si>
  <si>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</si>
  <si>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</si>
  <si>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</si>
  <si>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</si>
  <si>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</si>
  <si>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</si>
  <si>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</si>
  <si>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</si>
  <si>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</si>
  <si>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</si>
  <si>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</si>
  <si>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</si>
  <si>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</t>
  </si>
  <si>
    <t>0801</t>
  </si>
  <si>
    <t xml:space="preserve">Другие вопросы в области здравоохранения </t>
  </si>
  <si>
    <t>0909</t>
  </si>
  <si>
    <t xml:space="preserve">Пенсионное обеспечение 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</si>
  <si>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</si>
  <si>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</si>
  <si>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</si>
  <si>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</si>
  <si>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</si>
  <si>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</si>
  <si>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</si>
  <si>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</si>
  <si>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</si>
  <si>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Массовый спорт</t>
  </si>
  <si>
    <t>1102</t>
  </si>
  <si>
    <t>Обслуживание внутреннего государственного и муниципального долга</t>
  </si>
  <si>
    <t>1301</t>
  </si>
  <si>
    <t>Дотации на выравнивание бюджетной обеспеченности субъектов РФ и муниципальных образований</t>
  </si>
  <si>
    <t>1401</t>
  </si>
  <si>
    <t>Условно утвержденные расходы</t>
  </si>
  <si>
    <t>Сельское хозяйство</t>
  </si>
  <si>
    <t>0405</t>
  </si>
  <si>
    <t xml:space="preserve">Большеулуйского  района                                                                                                                                  </t>
  </si>
  <si>
    <t xml:space="preserve">  Л.П. Королькова</t>
  </si>
  <si>
    <t>ФЭУ администрации Большеулуйского района</t>
  </si>
  <si>
    <t>Большеулуйский районный Совет депутатов</t>
  </si>
  <si>
    <t>Контрольно-счетный орган Большеулуйского района</t>
  </si>
  <si>
    <t>Администрация Большеулуйского района</t>
  </si>
  <si>
    <t>Муниципальное казенное учреждение "Служба заказчика"</t>
  </si>
  <si>
    <t>Отдел социальной защиты населения администрации Большеулуйского района</t>
  </si>
  <si>
    <t>Приложение  3</t>
  </si>
  <si>
    <t>Налог на  совокупный доход</t>
  </si>
  <si>
    <t>Итого налоговых и неналоговых  доходов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</si>
  <si>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</si>
  <si>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Дорожное хозяйство (дорожные фонды)</t>
  </si>
  <si>
    <t>0409</t>
  </si>
  <si>
    <t>Жилищное хозяйство</t>
  </si>
  <si>
    <t>0501</t>
  </si>
  <si>
    <t>Благоустройство</t>
  </si>
  <si>
    <t>0503</t>
  </si>
  <si>
    <t>Охрана окружающей среды</t>
  </si>
  <si>
    <t>0600</t>
  </si>
  <si>
    <t>Охрана  объектов  растительното  и  животного мира  и  среды  их  обитания</t>
  </si>
  <si>
    <t>0603</t>
  </si>
  <si>
    <t>Другие  вопросы  в  области  культуры, кинематографии</t>
  </si>
  <si>
    <t>0804</t>
  </si>
  <si>
    <t>Прочие  межбюджетные  трансферты  непрограммного  характера</t>
  </si>
  <si>
    <t>1403</t>
  </si>
  <si>
    <t>Судебная  система</t>
  </si>
  <si>
    <t>0105</t>
  </si>
  <si>
    <t>Муниципальные  программы  Большеулуйского района</t>
  </si>
  <si>
    <t>условно утвержденные расходы</t>
  </si>
  <si>
    <t>Анализ  соответствия  представленных  на  экспертизу  в  Контрольно-счетный  орган Большеулуйского  района</t>
  </si>
  <si>
    <t>2018 год</t>
  </si>
  <si>
    <t>-</t>
  </si>
  <si>
    <t>Источники  внутреннего  финансирования  дефицита  районного  бюджета</t>
  </si>
  <si>
    <t>Бюджетные  кредиты  от  других  бюджетов  бюджетной  системы  РФ</t>
  </si>
  <si>
    <t>получение</t>
  </si>
  <si>
    <t>погашение</t>
  </si>
  <si>
    <t>Изменение  остатков  средств  на  счетах  по учету  средств  бюджета</t>
  </si>
  <si>
    <t>увеличение</t>
  </si>
  <si>
    <t>уменьшение</t>
  </si>
  <si>
    <t>Приложение  4</t>
  </si>
  <si>
    <t>Приложение  5</t>
  </si>
  <si>
    <t>Приложение  6</t>
  </si>
  <si>
    <t>Приложение  7</t>
  </si>
  <si>
    <t>(тыс.руб.)</t>
  </si>
  <si>
    <t>Наименование муниципальной  программы  Большеулуйского  района</t>
  </si>
  <si>
    <t xml:space="preserve"> «Развитие образования Большеулуйского района»</t>
  </si>
  <si>
    <t>«Реформирование и модернизация жилищно-коммунального хозяйства и повышение энергетической эффективности в Большеулуйском районе на 2014-2016 годы»</t>
  </si>
  <si>
    <t>"Защита населения и территории Большеулуйского района от чрезвычайных ситуаций природного и техногенного характера"</t>
  </si>
  <si>
    <t>"Развитие физической культуры, спорта в Большеулуйском районе Красноярского края"</t>
  </si>
  <si>
    <t xml:space="preserve"> "Молодёжь Большеулуйского района на 2014-2016 годы"</t>
  </si>
  <si>
    <t xml:space="preserve">"Развитие субъектов малого и среднего предпринимательства в Большеулуйском районе" </t>
  </si>
  <si>
    <t xml:space="preserve"> "Развитие транспортной  системы" </t>
  </si>
  <si>
    <t xml:space="preserve">"Развитие сельского хозяйства и регулирование рынков сельскохозяйственной продукции, сырья и продовольствия в Большеулуйском районе" </t>
  </si>
  <si>
    <t>"Создание условий для обеспечения доступным и комфортным жильем граждан Большеулуйского района"</t>
  </si>
  <si>
    <t>"Содействие занятости населения"</t>
  </si>
  <si>
    <t xml:space="preserve"> "Эффективное управление муниципальным имуществом и земельными отношениями "</t>
  </si>
  <si>
    <t>«Развитие образования Большеулуйского района»</t>
  </si>
  <si>
    <t xml:space="preserve">"Развитие транспортной  системы" </t>
  </si>
  <si>
    <t>Наименование главного  распорядителя  бюджетных  средств</t>
  </si>
  <si>
    <t>Показатели</t>
  </si>
  <si>
    <t>Кредиты  от  кредитных  организаций</t>
  </si>
  <si>
    <t xml:space="preserve">      Л.П. Королькова</t>
  </si>
  <si>
    <t xml:space="preserve">           Л.П. Королькова</t>
  </si>
  <si>
    <t xml:space="preserve">           Приложение  1</t>
  </si>
  <si>
    <t>2019 г</t>
  </si>
  <si>
    <t>Дополнительное образование</t>
  </si>
  <si>
    <t>0703</t>
  </si>
  <si>
    <t>2019 год</t>
  </si>
  <si>
    <t xml:space="preserve">Ожидаемое  исполнение </t>
  </si>
  <si>
    <t>Паспорта  муниципальных  программ,  поступивших  одновременно  с  проектом  Решения</t>
  </si>
  <si>
    <t xml:space="preserve">                 Л.П. Королькова</t>
  </si>
  <si>
    <t xml:space="preserve"> "Управление муниципальными финансами" </t>
  </si>
  <si>
    <t xml:space="preserve">"Управление муниципальными финансами" </t>
  </si>
  <si>
    <t xml:space="preserve">"Развитие культуры Большеулуйского района" </t>
  </si>
  <si>
    <t>«Реформирование и модернизация жилищно-коммунального хозяйства и повышение энергетической эффективности в Большеулуйском районе"</t>
  </si>
  <si>
    <t>Отдел  образования  Администрации Большеулуйского  района</t>
  </si>
  <si>
    <t>№ 16 от 19.08.2016</t>
  </si>
  <si>
    <t>заключение ксо</t>
  </si>
  <si>
    <t>постановление</t>
  </si>
  <si>
    <t>№ 184-п от 20.07.2016</t>
  </si>
  <si>
    <t>№ 34 от 13.10.2015</t>
  </si>
  <si>
    <t>№ 244-п от 02.11.2016</t>
  </si>
  <si>
    <t>01.10.2015 № 31</t>
  </si>
  <si>
    <t>№ 243-п от 02.11.2016</t>
  </si>
  <si>
    <t>29.09.2015 № 30</t>
  </si>
  <si>
    <t>№ 236-п от 18.10.2016</t>
  </si>
  <si>
    <t>20.09.2016 № 19</t>
  </si>
  <si>
    <t>№ 218-п от 29.09.2016</t>
  </si>
  <si>
    <t>22.09.2015 № 26</t>
  </si>
  <si>
    <t>№ 57-п от 29.03.2016</t>
  </si>
  <si>
    <t>30.08.2016 № 17</t>
  </si>
  <si>
    <t>№ 221-п от 05.10.2016</t>
  </si>
  <si>
    <t>№ 5 от 01.04.2016</t>
  </si>
  <si>
    <t>№ 220-п от 05.10.2016</t>
  </si>
  <si>
    <t>№ 254-п от 16.11.2016</t>
  </si>
  <si>
    <t>№ 237-п от 12.10.2015</t>
  </si>
  <si>
    <t>№ 132-п от 22.06.2016</t>
  </si>
  <si>
    <t>№ 28 от 28.09.2015</t>
  </si>
  <si>
    <t>№ 117-п от  10.06.2016</t>
  </si>
  <si>
    <t>№ 29 от 25.09.2015</t>
  </si>
  <si>
    <t>№ 250-п от 26.10.2015</t>
  </si>
  <si>
    <t>Утвержденные муниципальные программы постановлениями администрации Большеулуйского района</t>
  </si>
  <si>
    <t>Примечаение</t>
  </si>
  <si>
    <t>Утвержденная  муниципальная  программа  для  проведения  финансово-экономической  экспертизы  и  подготовки  заключения  предлагаемой  к  финансированию с  очередного  финансового  года  в  Контрольно-счетный  орган  Большеулуйского  района  не  поступала</t>
  </si>
  <si>
    <t xml:space="preserve">                </t>
  </si>
  <si>
    <t xml:space="preserve">                                                     Л.П. Королькова</t>
  </si>
  <si>
    <t xml:space="preserve">                                                                              Приложение  8</t>
  </si>
  <si>
    <t>"Социальная поддержка граждан Большеулуйского района"</t>
  </si>
  <si>
    <t xml:space="preserve"> "Социальная поддержка граждан Большеулуйского района"</t>
  </si>
  <si>
    <t>"Развитие образования Большеулуйского района"</t>
  </si>
  <si>
    <t>"Реформирование и модернизация жилищно-коммунального хозяйства и повышение энергетической эффективности в Большеулуйском районе"</t>
  </si>
  <si>
    <t>2020 г</t>
  </si>
  <si>
    <t>2020 год</t>
  </si>
  <si>
    <t xml:space="preserve">"Молодёжь Большеулуйского района" </t>
  </si>
  <si>
    <t>«Социальная поддержка граждан  Большеулуйского района»</t>
  </si>
  <si>
    <t>"Развитие культуры Большеулуйского района"</t>
  </si>
  <si>
    <t>Прогноз доходов на 2020 год</t>
  </si>
  <si>
    <t>Связь и информатика</t>
  </si>
  <si>
    <t>0410</t>
  </si>
  <si>
    <t>Прочие межбюджетные трансферты общего характера</t>
  </si>
  <si>
    <t>Обеспечение пожарной безопасности</t>
  </si>
  <si>
    <t>0310</t>
  </si>
  <si>
    <t xml:space="preserve">Анализ исполнения доходов районного  бюджета за 10 месяцев 2018 года                                                                                                         </t>
  </si>
  <si>
    <t>и проект плана  на 2019-2021 годы</t>
  </si>
  <si>
    <t>Прогноз бюджета на 2019 год</t>
  </si>
  <si>
    <t>Прогноз бюдж.  2019 г. к ожидаем. исполнен.       2018 г.в %</t>
  </si>
  <si>
    <t>Прогноз доходов на 2021 год</t>
  </si>
  <si>
    <t>Ожидаемое исполнение доходов за 2018 год</t>
  </si>
  <si>
    <t>Большеулуйского  района                                                                                                                   Л.П. Королькова</t>
  </si>
  <si>
    <t>Решение  Большеулуйского  районного  Совета  депутатов  от 21.12.2017  № 73</t>
  </si>
  <si>
    <t>Решение  Большеулуйского  районного  Совета  депутатов  от  21.12.2017  № 73 (редакция от 30.08.2018  № 92)</t>
  </si>
  <si>
    <t>2021 год</t>
  </si>
  <si>
    <t>2019 г.  к 2018 г.,  тыс.руб.</t>
  </si>
  <si>
    <t>2019 г. к 2018 г.,         %</t>
  </si>
  <si>
    <t>2019  г.  к 2019 г.</t>
  </si>
  <si>
    <t>2020 г. к 2020 г.</t>
  </si>
  <si>
    <t>бюджетов  на  2019-2021  годы</t>
  </si>
  <si>
    <t>Структура  доходов районного  бюджета   на  2019- 2021 годы</t>
  </si>
  <si>
    <r>
      <t>Решение  Большеулуйского  районного  Соевта  депутатов  от 21.12.2017  № 73  (редакция от 30.08.2018   №</t>
    </r>
    <r>
      <rPr>
        <b/>
        <i/>
        <sz val="12"/>
        <color indexed="8"/>
        <rFont val="Times New Roman"/>
        <family val="1"/>
      </rPr>
      <t xml:space="preserve"> 92</t>
    </r>
    <r>
      <rPr>
        <b/>
        <sz val="12"/>
        <color indexed="8"/>
        <rFont val="Times New Roman"/>
        <family val="1"/>
      </rPr>
      <t>)</t>
    </r>
  </si>
  <si>
    <t>2019 г.  к 2019 г.</t>
  </si>
  <si>
    <t>Ведомственная  структура  расходов  районного  бюджета  на  2019-2021  годы</t>
  </si>
  <si>
    <t>муниципальных  программ  Большеулуйского  района  на  2019-2021  годы</t>
  </si>
  <si>
    <t>2021 г</t>
  </si>
  <si>
    <t>2020г</t>
  </si>
  <si>
    <t>"Молодёжь Большеулуйского района "</t>
  </si>
  <si>
    <t>№ 257-п от 10.09.2018</t>
  </si>
  <si>
    <t>Заключения на проекты  муниципальных  программ,  поступивших  на  экспертизу в Контрольно-счетный  орган  до  30.09.2018</t>
  </si>
  <si>
    <t>№ 37 от 03.09.2018</t>
  </si>
  <si>
    <t>По  итогам  финансово-экономической  экспертизы замечания и предложения отсутствуют.</t>
  </si>
  <si>
    <t>№ 259-п от 10.09.2018</t>
  </si>
  <si>
    <t>№ 30 от 22.08.2018</t>
  </si>
  <si>
    <t>Ответственному  исполнителю  муниципальной  программы  внести  изменения в соответствии  с  предложениями Контрольно-счетного  органа Большеулуйского  района</t>
  </si>
  <si>
    <t>№ 260-п от 10.09.2018</t>
  </si>
  <si>
    <t>№ 29 от 20.08.2018</t>
  </si>
  <si>
    <t>Утвержденная  муниципальная  программа  для  проведения  финансово-экономической  экспертизы  и  подготовки  заключения  предлагаемой  к  финансированию с  очередного  финансового  года  в  Контрольно-счетный  орган  Большеулуйского  района  не  поступала,  так  же  как  и в  2017 году.</t>
  </si>
  <si>
    <t>Утвержденная  муниципальная  программа  для  проведения  финансово-экономической  экспертизы  и  подготовки  заключения  предлагаемой  к  финансированию с  очередного  финансового  года  в  Контрольно-счетный  орган  Большеулуйского  района  не  поступала.</t>
  </si>
  <si>
    <t>№ 225-п от 14.08.2018</t>
  </si>
  <si>
    <t>№ 32 от 22.08.2018</t>
  </si>
  <si>
    <t>№ 278-п от10.10.2018</t>
  </si>
  <si>
    <t>№ 279-п от 11.10.2018</t>
  </si>
  <si>
    <t>№ 33 от 27.08.2018</t>
  </si>
  <si>
    <t>№ 253-п от 04.09.2018</t>
  </si>
  <si>
    <t>№ 38 от 04.09.2018</t>
  </si>
  <si>
    <t>Замечания  отраженные  в  заключении от 28.08.2018 № 38  устранены в полном объеме,   иных замечаний нет.</t>
  </si>
  <si>
    <t>№ 247-п от 03.09.2018</t>
  </si>
  <si>
    <t>№ 31 от 22.08.2018</t>
  </si>
  <si>
    <t>Муниципальная  программа  не  утверждалась, для  проведения  финансово-экономической  экспертизы  и  подготовки  заключения  предлагаемой  к  финансированию с  очередного  финансового  года  в  Контрольно-счетный  орган  Большеулуйского  района  не  поступала</t>
  </si>
  <si>
    <t>№ 246-п от 03.09.2018</t>
  </si>
  <si>
    <t>№ 35 от 29.08.2018</t>
  </si>
  <si>
    <t>№ 248-п от 03.09.2018</t>
  </si>
  <si>
    <t>№ 28  от 14.08.2018</t>
  </si>
  <si>
    <t>№ 297-п от 08.11.2018</t>
  </si>
  <si>
    <t>№ 265-п от 17.09.2018</t>
  </si>
  <si>
    <t>Источники  внутреннего  финансирования  дефицита  районного  бюджета  на  2019 год и плановый период 2020-2021  годы</t>
  </si>
  <si>
    <t>Решение  Большеулуйского  районного  Совета  депутатов  от  21.12.2017  № 73  (редакция  от 30.08.2018  № 92)</t>
  </si>
  <si>
    <t>2019 г. к    2019 г.</t>
  </si>
  <si>
    <t xml:space="preserve"> Л.П. Королькова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</si>
</sst>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hair"/>
      <bottom style="hair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hair"/>
      <bottom style="hair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justify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49" fontId="54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 horizontal="left"/>
    </xf>
    <xf numFmtId="0" fontId="10" fillId="0" borderId="11" xfId="0" applyFont="1" applyFill="1" applyBorder="1" applyAlignment="1">
      <alignment wrapText="1"/>
    </xf>
    <xf numFmtId="165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>
      <alignment horizontal="center" vertical="top" wrapText="1"/>
    </xf>
    <xf numFmtId="4" fontId="52" fillId="0" borderId="10" xfId="0" applyNumberFormat="1" applyFont="1" applyBorder="1" applyAlignment="1">
      <alignment horizontal="center" vertical="top" wrapText="1"/>
    </xf>
    <xf numFmtId="0" fontId="54" fillId="0" borderId="12" xfId="0" applyFont="1" applyBorder="1" applyAlignment="1">
      <alignment vertical="top" wrapText="1"/>
    </xf>
    <xf numFmtId="0" fontId="41" fillId="0" borderId="0" xfId="0" applyFont="1" applyAlignment="1">
      <alignment/>
    </xf>
    <xf numFmtId="166" fontId="9" fillId="0" borderId="11" xfId="0" applyNumberFormat="1" applyFont="1" applyFill="1" applyBorder="1" applyAlignment="1">
      <alignment horizontal="center" vertical="top" wrapText="1"/>
    </xf>
    <xf numFmtId="0" fontId="52" fillId="0" borderId="0" xfId="0" applyFont="1" applyBorder="1" applyAlignment="1">
      <alignment vertical="top" wrapText="1"/>
    </xf>
    <xf numFmtId="4" fontId="52" fillId="0" borderId="14" xfId="0" applyNumberFormat="1" applyFont="1" applyBorder="1" applyAlignment="1">
      <alignment horizontal="center" vertical="top" wrapText="1"/>
    </xf>
    <xf numFmtId="166" fontId="10" fillId="0" borderId="11" xfId="0" applyNumberFormat="1" applyFont="1" applyFill="1" applyBorder="1" applyAlignment="1">
      <alignment horizontal="center" vertical="top" wrapText="1"/>
    </xf>
    <xf numFmtId="166" fontId="54" fillId="0" borderId="10" xfId="0" applyNumberFormat="1" applyFont="1" applyBorder="1" applyAlignment="1">
      <alignment horizontal="center" vertical="top" wrapText="1"/>
    </xf>
    <xf numFmtId="164" fontId="52" fillId="0" borderId="10" xfId="0" applyNumberFormat="1" applyFont="1" applyBorder="1" applyAlignment="1">
      <alignment horizontal="center" vertical="top" wrapText="1"/>
    </xf>
    <xf numFmtId="164" fontId="54" fillId="0" borderId="10" xfId="0" applyNumberFormat="1" applyFont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52" fillId="0" borderId="15" xfId="0" applyNumberFormat="1" applyFont="1" applyBorder="1" applyAlignment="1">
      <alignment horizontal="center" vertical="top" wrapText="1"/>
    </xf>
    <xf numFmtId="49" fontId="54" fillId="0" borderId="17" xfId="0" applyNumberFormat="1" applyFont="1" applyBorder="1" applyAlignment="1">
      <alignment horizontal="center" vertical="top" wrapText="1"/>
    </xf>
    <xf numFmtId="166" fontId="54" fillId="0" borderId="18" xfId="0" applyNumberFormat="1" applyFont="1" applyBorder="1" applyAlignment="1">
      <alignment horizontal="center" vertical="top" wrapText="1"/>
    </xf>
    <xf numFmtId="164" fontId="54" fillId="0" borderId="18" xfId="0" applyNumberFormat="1" applyFont="1" applyBorder="1" applyAlignment="1">
      <alignment horizontal="center" vertical="top" wrapText="1"/>
    </xf>
    <xf numFmtId="0" fontId="10" fillId="0" borderId="16" xfId="0" applyFont="1" applyFill="1" applyBorder="1" applyAlignment="1">
      <alignment vertical="top" wrapText="1"/>
    </xf>
    <xf numFmtId="0" fontId="54" fillId="0" borderId="17" xfId="0" applyFont="1" applyBorder="1" applyAlignment="1">
      <alignment vertical="top" wrapText="1"/>
    </xf>
    <xf numFmtId="49" fontId="54" fillId="0" borderId="18" xfId="0" applyNumberFormat="1" applyFont="1" applyBorder="1" applyAlignment="1">
      <alignment horizontal="center" vertical="top" wrapText="1"/>
    </xf>
    <xf numFmtId="166" fontId="10" fillId="0" borderId="16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166" fontId="10" fillId="0" borderId="1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166" fontId="10" fillId="0" borderId="19" xfId="0" applyNumberFormat="1" applyFont="1" applyFill="1" applyBorder="1" applyAlignment="1">
      <alignment horizontal="center" vertical="top" wrapText="1"/>
    </xf>
    <xf numFmtId="166" fontId="54" fillId="0" borderId="20" xfId="0" applyNumberFormat="1" applyFont="1" applyBorder="1" applyAlignment="1">
      <alignment horizontal="center" vertical="top" wrapText="1"/>
    </xf>
    <xf numFmtId="166" fontId="52" fillId="0" borderId="11" xfId="0" applyNumberFormat="1" applyFont="1" applyBorder="1" applyAlignment="1">
      <alignment horizontal="center" vertical="top" wrapText="1"/>
    </xf>
    <xf numFmtId="166" fontId="52" fillId="0" borderId="21" xfId="0" applyNumberFormat="1" applyFont="1" applyBorder="1" applyAlignment="1">
      <alignment horizontal="center" vertical="top" wrapText="1"/>
    </xf>
    <xf numFmtId="166" fontId="52" fillId="0" borderId="16" xfId="0" applyNumberFormat="1" applyFont="1" applyBorder="1" applyAlignment="1">
      <alignment horizontal="center" vertical="top" wrapText="1"/>
    </xf>
    <xf numFmtId="166" fontId="52" fillId="0" borderId="15" xfId="0" applyNumberFormat="1" applyFont="1" applyBorder="1" applyAlignment="1">
      <alignment horizontal="center" vertical="top" wrapText="1"/>
    </xf>
    <xf numFmtId="166" fontId="54" fillId="0" borderId="22" xfId="0" applyNumberFormat="1" applyFont="1" applyBorder="1" applyAlignment="1">
      <alignment horizontal="center" vertical="top" wrapText="1"/>
    </xf>
    <xf numFmtId="166" fontId="54" fillId="0" borderId="23" xfId="0" applyNumberFormat="1" applyFont="1" applyBorder="1" applyAlignment="1">
      <alignment horizontal="center" vertical="top" wrapText="1"/>
    </xf>
    <xf numFmtId="166" fontId="52" fillId="0" borderId="19" xfId="0" applyNumberFormat="1" applyFont="1" applyBorder="1" applyAlignment="1">
      <alignment horizontal="center" vertical="top" wrapText="1"/>
    </xf>
    <xf numFmtId="0" fontId="53" fillId="0" borderId="17" xfId="0" applyFont="1" applyBorder="1" applyAlignment="1">
      <alignment vertical="top" wrapText="1"/>
    </xf>
    <xf numFmtId="166" fontId="53" fillId="0" borderId="18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justify" vertical="top" wrapText="1"/>
    </xf>
    <xf numFmtId="0" fontId="53" fillId="0" borderId="12" xfId="0" applyFont="1" applyBorder="1" applyAlignment="1">
      <alignment horizontal="justify" vertical="top" wrapText="1"/>
    </xf>
    <xf numFmtId="166" fontId="52" fillId="0" borderId="10" xfId="0" applyNumberFormat="1" applyFont="1" applyBorder="1" applyAlignment="1">
      <alignment horizontal="center" vertical="top" wrapText="1"/>
    </xf>
    <xf numFmtId="164" fontId="54" fillId="0" borderId="24" xfId="0" applyNumberFormat="1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left" vertical="top" wrapText="1"/>
    </xf>
    <xf numFmtId="166" fontId="52" fillId="0" borderId="14" xfId="0" applyNumberFormat="1" applyFont="1" applyBorder="1" applyAlignment="1">
      <alignment horizontal="center" vertical="top" wrapText="1"/>
    </xf>
    <xf numFmtId="164" fontId="13" fillId="0" borderId="26" xfId="0" applyNumberFormat="1" applyFont="1" applyFill="1" applyBorder="1" applyAlignment="1">
      <alignment horizontal="center" vertical="top" wrapText="1"/>
    </xf>
    <xf numFmtId="166" fontId="10" fillId="0" borderId="15" xfId="0" applyNumberFormat="1" applyFont="1" applyFill="1" applyBorder="1" applyAlignment="1">
      <alignment horizontal="right" vertical="top" wrapText="1"/>
    </xf>
    <xf numFmtId="166" fontId="10" fillId="0" borderId="16" xfId="0" applyNumberFormat="1" applyFont="1" applyFill="1" applyBorder="1" applyAlignment="1">
      <alignment horizontal="right" vertical="top" wrapText="1"/>
    </xf>
    <xf numFmtId="0" fontId="10" fillId="0" borderId="27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166" fontId="1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Alignment="1">
      <alignment/>
    </xf>
    <xf numFmtId="166" fontId="10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166" fontId="10" fillId="0" borderId="29" xfId="0" applyNumberFormat="1" applyFont="1" applyFill="1" applyBorder="1" applyAlignment="1">
      <alignment horizontal="center" vertical="top" wrapText="1"/>
    </xf>
    <xf numFmtId="166" fontId="10" fillId="0" borderId="30" xfId="0" applyNumberFormat="1" applyFont="1" applyFill="1" applyBorder="1" applyAlignment="1">
      <alignment horizontal="center" vertical="top" wrapText="1"/>
    </xf>
    <xf numFmtId="166" fontId="10" fillId="0" borderId="11" xfId="0" applyNumberFormat="1" applyFont="1" applyFill="1" applyBorder="1" applyAlignment="1">
      <alignment horizontal="right" vertical="top" wrapText="1"/>
    </xf>
    <xf numFmtId="166" fontId="10" fillId="0" borderId="31" xfId="0" applyNumberFormat="1" applyFont="1" applyFill="1" applyBorder="1" applyAlignment="1">
      <alignment horizontal="center" vertical="top" wrapText="1"/>
    </xf>
    <xf numFmtId="166" fontId="10" fillId="0" borderId="32" xfId="0" applyNumberFormat="1" applyFont="1" applyFill="1" applyBorder="1" applyAlignment="1">
      <alignment horizontal="center" vertical="top" wrapText="1"/>
    </xf>
    <xf numFmtId="166" fontId="54" fillId="0" borderId="33" xfId="0" applyNumberFormat="1" applyFont="1" applyBorder="1" applyAlignment="1">
      <alignment horizontal="center" vertical="top" wrapText="1"/>
    </xf>
    <xf numFmtId="164" fontId="52" fillId="0" borderId="34" xfId="0" applyNumberFormat="1" applyFont="1" applyBorder="1" applyAlignment="1">
      <alignment horizontal="center" vertical="top" wrapText="1"/>
    </xf>
    <xf numFmtId="166" fontId="54" fillId="0" borderId="35" xfId="0" applyNumberFormat="1" applyFont="1" applyBorder="1" applyAlignment="1">
      <alignment horizontal="center" vertical="top" wrapText="1"/>
    </xf>
    <xf numFmtId="166" fontId="54" fillId="0" borderId="36" xfId="0" applyNumberFormat="1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166" fontId="0" fillId="0" borderId="0" xfId="0" applyNumberFormat="1" applyAlignment="1">
      <alignment/>
    </xf>
    <xf numFmtId="164" fontId="53" fillId="0" borderId="33" xfId="0" applyNumberFormat="1" applyFont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vertical="center" wrapText="1"/>
    </xf>
    <xf numFmtId="166" fontId="56" fillId="0" borderId="10" xfId="0" applyNumberFormat="1" applyFont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166" fontId="56" fillId="0" borderId="18" xfId="0" applyNumberFormat="1" applyFont="1" applyBorder="1" applyAlignment="1">
      <alignment horizontal="center" vertical="center" wrapText="1"/>
    </xf>
    <xf numFmtId="164" fontId="56" fillId="0" borderId="33" xfId="0" applyNumberFormat="1" applyFont="1" applyBorder="1" applyAlignment="1">
      <alignment horizontal="center" vertical="center" wrapText="1"/>
    </xf>
    <xf numFmtId="166" fontId="9" fillId="0" borderId="11" xfId="0" applyNumberFormat="1" applyFont="1" applyBorder="1" applyAlignment="1">
      <alignment vertical="center" wrapText="1"/>
    </xf>
    <xf numFmtId="166" fontId="56" fillId="0" borderId="22" xfId="0" applyNumberFormat="1" applyFont="1" applyBorder="1" applyAlignment="1">
      <alignment horizontal="center" vertical="center" wrapText="1"/>
    </xf>
    <xf numFmtId="166" fontId="56" fillId="0" borderId="23" xfId="0" applyNumberFormat="1" applyFont="1" applyBorder="1" applyAlignment="1">
      <alignment horizontal="center" vertical="center" wrapText="1"/>
    </xf>
    <xf numFmtId="166" fontId="53" fillId="0" borderId="22" xfId="0" applyNumberFormat="1" applyFont="1" applyBorder="1" applyAlignment="1">
      <alignment horizontal="center" vertical="center" wrapText="1"/>
    </xf>
    <xf numFmtId="166" fontId="53" fillId="0" borderId="23" xfId="0" applyNumberFormat="1" applyFont="1" applyBorder="1" applyAlignment="1">
      <alignment horizontal="center" vertical="center" wrapText="1"/>
    </xf>
    <xf numFmtId="49" fontId="10" fillId="33" borderId="11" xfId="0" applyNumberFormat="1" applyFont="1" applyFill="1" applyBorder="1" applyAlignment="1" applyProtection="1">
      <alignment horizontal="left" vertical="top" wrapText="1"/>
      <protection/>
    </xf>
    <xf numFmtId="166" fontId="10" fillId="0" borderId="11" xfId="0" applyNumberFormat="1" applyFont="1" applyFill="1" applyBorder="1" applyAlignment="1">
      <alignment vertical="top" wrapText="1"/>
    </xf>
    <xf numFmtId="166" fontId="10" fillId="34" borderId="11" xfId="0" applyNumberFormat="1" applyFont="1" applyFill="1" applyBorder="1" applyAlignment="1">
      <alignment vertical="top" wrapText="1"/>
    </xf>
    <xf numFmtId="49" fontId="10" fillId="33" borderId="37" xfId="0" applyNumberFormat="1" applyFont="1" applyFill="1" applyBorder="1" applyAlignment="1" applyProtection="1">
      <alignment horizontal="left" vertical="top" wrapText="1"/>
      <protection/>
    </xf>
    <xf numFmtId="166" fontId="52" fillId="0" borderId="18" xfId="0" applyNumberFormat="1" applyFont="1" applyBorder="1" applyAlignment="1">
      <alignment horizontal="center" vertical="top" wrapText="1"/>
    </xf>
    <xf numFmtId="166" fontId="52" fillId="0" borderId="12" xfId="0" applyNumberFormat="1" applyFont="1" applyBorder="1" applyAlignment="1">
      <alignment horizontal="center" vertical="top" wrapText="1"/>
    </xf>
    <xf numFmtId="165" fontId="10" fillId="33" borderId="11" xfId="0" applyNumberFormat="1" applyFont="1" applyFill="1" applyBorder="1" applyAlignment="1" applyProtection="1">
      <alignment horizontal="left" vertical="top" wrapText="1"/>
      <protection/>
    </xf>
    <xf numFmtId="2" fontId="10" fillId="33" borderId="11" xfId="0" applyNumberFormat="1" applyFont="1" applyFill="1" applyBorder="1" applyAlignment="1">
      <alignment vertical="top" wrapText="1"/>
    </xf>
    <xf numFmtId="166" fontId="52" fillId="0" borderId="20" xfId="0" applyNumberFormat="1" applyFont="1" applyBorder="1" applyAlignment="1">
      <alignment horizontal="center" vertical="top" wrapText="1"/>
    </xf>
    <xf numFmtId="166" fontId="52" fillId="0" borderId="38" xfId="0" applyNumberFormat="1" applyFont="1" applyBorder="1" applyAlignment="1">
      <alignment horizontal="center" vertical="top" wrapText="1"/>
    </xf>
    <xf numFmtId="166" fontId="52" fillId="0" borderId="34" xfId="0" applyNumberFormat="1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164" fontId="0" fillId="0" borderId="0" xfId="0" applyNumberFormat="1" applyFont="1" applyAlignment="1">
      <alignment/>
    </xf>
    <xf numFmtId="0" fontId="51" fillId="0" borderId="0" xfId="0" applyFont="1" applyAlignment="1">
      <alignment horizontal="left" vertical="center"/>
    </xf>
    <xf numFmtId="166" fontId="52" fillId="0" borderId="0" xfId="0" applyNumberFormat="1" applyFont="1" applyFill="1" applyBorder="1" applyAlignment="1">
      <alignment horizontal="center" vertical="top" wrapText="1"/>
    </xf>
    <xf numFmtId="166" fontId="54" fillId="0" borderId="17" xfId="0" applyNumberFormat="1" applyFont="1" applyBorder="1" applyAlignment="1">
      <alignment horizontal="center" vertical="top" wrapText="1"/>
    </xf>
    <xf numFmtId="0" fontId="56" fillId="0" borderId="39" xfId="0" applyFont="1" applyBorder="1" applyAlignment="1">
      <alignment horizontal="justify" vertical="top" wrapText="1"/>
    </xf>
    <xf numFmtId="164" fontId="9" fillId="0" borderId="40" xfId="0" applyNumberFormat="1" applyFont="1" applyFill="1" applyBorder="1" applyAlignment="1">
      <alignment horizontal="center" vertical="top" wrapText="1"/>
    </xf>
    <xf numFmtId="164" fontId="9" fillId="0" borderId="23" xfId="0" applyNumberFormat="1" applyFont="1" applyFill="1" applyBorder="1" applyAlignment="1">
      <alignment horizontal="center" vertical="top" wrapText="1"/>
    </xf>
    <xf numFmtId="164" fontId="9" fillId="0" borderId="41" xfId="0" applyNumberFormat="1" applyFont="1" applyFill="1" applyBorder="1" applyAlignment="1">
      <alignment horizontal="center" vertical="top" wrapText="1"/>
    </xf>
    <xf numFmtId="164" fontId="9" fillId="0" borderId="35" xfId="0" applyNumberFormat="1" applyFont="1" applyFill="1" applyBorder="1" applyAlignment="1">
      <alignment horizontal="center" vertical="top" wrapText="1"/>
    </xf>
    <xf numFmtId="0" fontId="56" fillId="0" borderId="17" xfId="0" applyFont="1" applyBorder="1" applyAlignment="1">
      <alignment horizontal="justify" vertical="top" wrapText="1"/>
    </xf>
    <xf numFmtId="164" fontId="56" fillId="0" borderId="14" xfId="0" applyNumberFormat="1" applyFont="1" applyFill="1" applyBorder="1" applyAlignment="1">
      <alignment horizontal="center" vertical="top" wrapText="1"/>
    </xf>
    <xf numFmtId="0" fontId="56" fillId="0" borderId="0" xfId="0" applyFont="1" applyAlignment="1">
      <alignment/>
    </xf>
    <xf numFmtId="164" fontId="56" fillId="0" borderId="22" xfId="0" applyNumberFormat="1" applyFont="1" applyFill="1" applyBorder="1" applyAlignment="1">
      <alignment horizontal="center" vertical="top" wrapText="1"/>
    </xf>
    <xf numFmtId="164" fontId="56" fillId="0" borderId="40" xfId="0" applyNumberFormat="1" applyFont="1" applyBorder="1" applyAlignment="1">
      <alignment horizontal="center" vertical="top" wrapText="1"/>
    </xf>
    <xf numFmtId="164" fontId="56" fillId="0" borderId="23" xfId="0" applyNumberFormat="1" applyFont="1" applyBorder="1" applyAlignment="1">
      <alignment horizontal="center" vertical="top" wrapText="1"/>
    </xf>
    <xf numFmtId="164" fontId="56" fillId="0" borderId="10" xfId="0" applyNumberFormat="1" applyFont="1" applyBorder="1" applyAlignment="1">
      <alignment horizontal="center" vertical="top" wrapText="1"/>
    </xf>
    <xf numFmtId="164" fontId="9" fillId="0" borderId="22" xfId="0" applyNumberFormat="1" applyFont="1" applyFill="1" applyBorder="1" applyAlignment="1">
      <alignment horizontal="center" vertical="top" wrapText="1"/>
    </xf>
    <xf numFmtId="164" fontId="9" fillId="0" borderId="36" xfId="0" applyNumberFormat="1" applyFont="1" applyFill="1" applyBorder="1" applyAlignment="1">
      <alignment horizontal="center" vertical="top" wrapText="1"/>
    </xf>
    <xf numFmtId="166" fontId="56" fillId="0" borderId="10" xfId="0" applyNumberFormat="1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58" fillId="0" borderId="0" xfId="0" applyFont="1" applyAlignment="1">
      <alignment wrapText="1"/>
    </xf>
    <xf numFmtId="0" fontId="54" fillId="0" borderId="12" xfId="0" applyFont="1" applyBorder="1" applyAlignment="1">
      <alignment vertical="top" wrapText="1"/>
    </xf>
    <xf numFmtId="166" fontId="54" fillId="0" borderId="24" xfId="0" applyNumberFormat="1" applyFont="1" applyBorder="1" applyAlignment="1">
      <alignment horizontal="center" vertical="top" wrapText="1"/>
    </xf>
    <xf numFmtId="166" fontId="52" fillId="0" borderId="17" xfId="0" applyNumberFormat="1" applyFont="1" applyBorder="1" applyAlignment="1">
      <alignment horizontal="center" vertical="top" wrapText="1"/>
    </xf>
    <xf numFmtId="166" fontId="54" fillId="0" borderId="40" xfId="0" applyNumberFormat="1" applyFont="1" applyBorder="1" applyAlignment="1">
      <alignment horizontal="center" vertical="top" wrapText="1"/>
    </xf>
    <xf numFmtId="166" fontId="56" fillId="0" borderId="17" xfId="0" applyNumberFormat="1" applyFont="1" applyBorder="1" applyAlignment="1">
      <alignment horizontal="center" vertical="center" wrapText="1"/>
    </xf>
    <xf numFmtId="166" fontId="53" fillId="0" borderId="40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right" vertical="top" wrapText="1"/>
    </xf>
    <xf numFmtId="164" fontId="56" fillId="0" borderId="10" xfId="0" applyNumberFormat="1" applyFont="1" applyBorder="1" applyAlignment="1">
      <alignment horizontal="right" vertical="top" wrapText="1"/>
    </xf>
    <xf numFmtId="0" fontId="53" fillId="0" borderId="10" xfId="0" applyFont="1" applyBorder="1" applyAlignment="1">
      <alignment horizontal="right" vertical="top" wrapText="1"/>
    </xf>
    <xf numFmtId="164" fontId="53" fillId="0" borderId="10" xfId="0" applyNumberFormat="1" applyFont="1" applyBorder="1" applyAlignment="1">
      <alignment horizontal="right" vertical="top" wrapText="1"/>
    </xf>
    <xf numFmtId="164" fontId="53" fillId="0" borderId="10" xfId="0" applyNumberFormat="1" applyFont="1" applyBorder="1" applyAlignment="1">
      <alignment horizontal="center" vertical="top" wrapText="1"/>
    </xf>
    <xf numFmtId="164" fontId="10" fillId="0" borderId="11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166" fontId="10" fillId="0" borderId="11" xfId="0" applyNumberFormat="1" applyFont="1" applyBorder="1" applyAlignment="1">
      <alignment horizontal="center" vertical="top" wrapText="1"/>
    </xf>
    <xf numFmtId="164" fontId="52" fillId="0" borderId="0" xfId="0" applyNumberFormat="1" applyFont="1" applyFill="1" applyBorder="1" applyAlignment="1">
      <alignment horizontal="center" vertical="top" wrapText="1"/>
    </xf>
    <xf numFmtId="166" fontId="52" fillId="0" borderId="42" xfId="0" applyNumberFormat="1" applyFont="1" applyFill="1" applyBorder="1" applyAlignment="1">
      <alignment horizontal="center" vertical="top" wrapText="1"/>
    </xf>
    <xf numFmtId="166" fontId="52" fillId="0" borderId="32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66" fontId="10" fillId="0" borderId="10" xfId="0" applyNumberFormat="1" applyFont="1" applyBorder="1" applyAlignment="1">
      <alignment horizontal="center" vertical="top" wrapText="1"/>
    </xf>
    <xf numFmtId="166" fontId="52" fillId="0" borderId="31" xfId="0" applyNumberFormat="1" applyFont="1" applyBorder="1" applyAlignment="1">
      <alignment horizontal="center" vertical="top" wrapText="1"/>
    </xf>
    <xf numFmtId="166" fontId="52" fillId="0" borderId="43" xfId="0" applyNumberFormat="1" applyFont="1" applyBorder="1" applyAlignment="1">
      <alignment horizontal="center" vertical="top" wrapText="1"/>
    </xf>
    <xf numFmtId="166" fontId="52" fillId="0" borderId="44" xfId="0" applyNumberFormat="1" applyFont="1" applyBorder="1" applyAlignment="1">
      <alignment horizontal="center" vertical="top" wrapText="1"/>
    </xf>
    <xf numFmtId="166" fontId="54" fillId="0" borderId="44" xfId="0" applyNumberFormat="1" applyFont="1" applyBorder="1" applyAlignment="1">
      <alignment horizontal="center" vertical="top" wrapText="1"/>
    </xf>
    <xf numFmtId="166" fontId="52" fillId="0" borderId="45" xfId="0" applyNumberFormat="1" applyFont="1" applyBorder="1" applyAlignment="1">
      <alignment horizontal="center" vertical="top" wrapText="1"/>
    </xf>
    <xf numFmtId="166" fontId="54" fillId="0" borderId="12" xfId="0" applyNumberFormat="1" applyFont="1" applyBorder="1" applyAlignment="1">
      <alignment horizontal="center" vertical="top" wrapText="1"/>
    </xf>
    <xf numFmtId="166" fontId="52" fillId="0" borderId="46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165" fontId="10" fillId="0" borderId="11" xfId="0" applyNumberFormat="1" applyFont="1" applyFill="1" applyBorder="1" applyAlignment="1" applyProtection="1">
      <alignment horizontal="left" vertical="top" wrapText="1"/>
      <protection/>
    </xf>
    <xf numFmtId="166" fontId="52" fillId="0" borderId="10" xfId="0" applyNumberFormat="1" applyFont="1" applyFill="1" applyBorder="1" applyAlignment="1">
      <alignment horizontal="center" vertical="top" wrapText="1"/>
    </xf>
    <xf numFmtId="166" fontId="52" fillId="0" borderId="43" xfId="0" applyNumberFormat="1" applyFont="1" applyFill="1" applyBorder="1" applyAlignment="1">
      <alignment horizontal="center" vertical="top" wrapText="1"/>
    </xf>
    <xf numFmtId="166" fontId="54" fillId="0" borderId="17" xfId="0" applyNumberFormat="1" applyFont="1" applyFill="1" applyBorder="1" applyAlignment="1">
      <alignment horizontal="center" vertical="top" wrapText="1"/>
    </xf>
    <xf numFmtId="166" fontId="54" fillId="0" borderId="18" xfId="0" applyNumberFormat="1" applyFont="1" applyFill="1" applyBorder="1" applyAlignment="1">
      <alignment horizontal="center" vertical="top" wrapText="1"/>
    </xf>
    <xf numFmtId="166" fontId="10" fillId="0" borderId="10" xfId="0" applyNumberFormat="1" applyFont="1" applyFill="1" applyBorder="1" applyAlignment="1">
      <alignment horizontal="center" vertical="top" wrapText="1"/>
    </xf>
    <xf numFmtId="166" fontId="52" fillId="0" borderId="18" xfId="0" applyNumberFormat="1" applyFont="1" applyFill="1" applyBorder="1" applyAlignment="1">
      <alignment horizontal="center" vertical="top" wrapText="1"/>
    </xf>
    <xf numFmtId="166" fontId="52" fillId="0" borderId="12" xfId="0" applyNumberFormat="1" applyFont="1" applyFill="1" applyBorder="1" applyAlignment="1">
      <alignment horizontal="center" vertical="top" wrapText="1"/>
    </xf>
    <xf numFmtId="166" fontId="52" fillId="0" borderId="38" xfId="0" applyNumberFormat="1" applyFont="1" applyFill="1" applyBorder="1" applyAlignment="1">
      <alignment horizontal="center" vertical="top" wrapText="1"/>
    </xf>
    <xf numFmtId="166" fontId="52" fillId="0" borderId="11" xfId="0" applyNumberFormat="1" applyFont="1" applyFill="1" applyBorder="1" applyAlignment="1">
      <alignment horizontal="center" vertical="top" wrapText="1"/>
    </xf>
    <xf numFmtId="166" fontId="52" fillId="0" borderId="34" xfId="0" applyNumberFormat="1" applyFont="1" applyFill="1" applyBorder="1" applyAlignment="1">
      <alignment horizontal="center" vertical="top" wrapText="1"/>
    </xf>
    <xf numFmtId="166" fontId="52" fillId="0" borderId="20" xfId="0" applyNumberFormat="1" applyFont="1" applyFill="1" applyBorder="1" applyAlignment="1">
      <alignment horizontal="center" vertical="top" wrapText="1"/>
    </xf>
    <xf numFmtId="166" fontId="10" fillId="0" borderId="20" xfId="0" applyNumberFormat="1" applyFont="1" applyFill="1" applyBorder="1" applyAlignment="1">
      <alignment horizontal="center" vertical="top" wrapText="1"/>
    </xf>
    <xf numFmtId="166" fontId="52" fillId="0" borderId="42" xfId="0" applyNumberFormat="1" applyFont="1" applyBorder="1" applyAlignment="1">
      <alignment horizontal="center" vertical="top" wrapText="1"/>
    </xf>
    <xf numFmtId="164" fontId="52" fillId="0" borderId="14" xfId="0" applyNumberFormat="1" applyFont="1" applyBorder="1" applyAlignment="1">
      <alignment horizontal="center" vertical="top" wrapText="1"/>
    </xf>
    <xf numFmtId="164" fontId="52" fillId="0" borderId="11" xfId="0" applyNumberFormat="1" applyFont="1" applyBorder="1" applyAlignment="1">
      <alignment horizontal="center" vertical="top" wrapText="1"/>
    </xf>
    <xf numFmtId="166" fontId="52" fillId="0" borderId="0" xfId="0" applyNumberFormat="1" applyFont="1" applyAlignment="1">
      <alignment/>
    </xf>
    <xf numFmtId="0" fontId="53" fillId="0" borderId="18" xfId="0" applyFont="1" applyBorder="1" applyAlignment="1">
      <alignment horizontal="center" vertical="top" wrapText="1"/>
    </xf>
    <xf numFmtId="49" fontId="13" fillId="0" borderId="15" xfId="0" applyNumberFormat="1" applyFont="1" applyFill="1" applyBorder="1" applyAlignment="1">
      <alignment horizontal="center" vertical="top" wrapText="1"/>
    </xf>
    <xf numFmtId="166" fontId="13" fillId="0" borderId="15" xfId="0" applyNumberFormat="1" applyFont="1" applyFill="1" applyBorder="1" applyAlignment="1">
      <alignment horizontal="center" vertical="top" wrapText="1"/>
    </xf>
    <xf numFmtId="49" fontId="10" fillId="0" borderId="47" xfId="0" applyNumberFormat="1" applyFont="1" applyFill="1" applyBorder="1" applyAlignment="1">
      <alignment horizontal="center" vertical="top" wrapText="1"/>
    </xf>
    <xf numFmtId="166" fontId="10" fillId="0" borderId="47" xfId="0" applyNumberFormat="1" applyFont="1" applyFill="1" applyBorder="1" applyAlignment="1">
      <alignment horizontal="center" vertical="top" wrapText="1"/>
    </xf>
    <xf numFmtId="166" fontId="10" fillId="0" borderId="48" xfId="0" applyNumberFormat="1" applyFont="1" applyFill="1" applyBorder="1" applyAlignment="1">
      <alignment horizontal="center" vertical="top" wrapText="1"/>
    </xf>
    <xf numFmtId="166" fontId="10" fillId="0" borderId="49" xfId="0" applyNumberFormat="1" applyFont="1" applyFill="1" applyBorder="1" applyAlignment="1">
      <alignment horizontal="center" vertical="top" wrapText="1"/>
    </xf>
    <xf numFmtId="49" fontId="10" fillId="0" borderId="50" xfId="0" applyNumberFormat="1" applyFont="1" applyFill="1" applyBorder="1" applyAlignment="1">
      <alignment horizontal="center" vertical="top" wrapText="1"/>
    </xf>
    <xf numFmtId="166" fontId="10" fillId="0" borderId="50" xfId="0" applyNumberFormat="1" applyFont="1" applyFill="1" applyBorder="1" applyAlignment="1">
      <alignment horizontal="center" vertical="top" wrapText="1"/>
    </xf>
    <xf numFmtId="166" fontId="52" fillId="0" borderId="50" xfId="0" applyNumberFormat="1" applyFont="1" applyBorder="1" applyAlignment="1">
      <alignment horizontal="center" vertical="top" wrapText="1"/>
    </xf>
    <xf numFmtId="164" fontId="52" fillId="0" borderId="51" xfId="0" applyNumberFormat="1" applyFont="1" applyBorder="1" applyAlignment="1">
      <alignment horizontal="center" vertical="top" wrapText="1"/>
    </xf>
    <xf numFmtId="166" fontId="52" fillId="0" borderId="47" xfId="0" applyNumberFormat="1" applyFont="1" applyBorder="1" applyAlignment="1">
      <alignment horizontal="center" vertical="top" wrapText="1"/>
    </xf>
    <xf numFmtId="164" fontId="52" fillId="0" borderId="52" xfId="0" applyNumberFormat="1" applyFont="1" applyBorder="1" applyAlignment="1">
      <alignment horizontal="center" vertical="top" wrapText="1"/>
    </xf>
    <xf numFmtId="0" fontId="10" fillId="0" borderId="47" xfId="0" applyFont="1" applyFill="1" applyBorder="1" applyAlignment="1">
      <alignment vertical="top" wrapText="1"/>
    </xf>
    <xf numFmtId="166" fontId="52" fillId="0" borderId="53" xfId="0" applyNumberFormat="1" applyFont="1" applyBorder="1" applyAlignment="1">
      <alignment horizontal="center" vertical="top" wrapText="1"/>
    </xf>
    <xf numFmtId="164" fontId="52" fillId="0" borderId="15" xfId="0" applyNumberFormat="1" applyFont="1" applyBorder="1" applyAlignment="1">
      <alignment horizontal="center" vertical="top" wrapText="1"/>
    </xf>
    <xf numFmtId="164" fontId="54" fillId="0" borderId="17" xfId="0" applyNumberFormat="1" applyFont="1" applyBorder="1" applyAlignment="1">
      <alignment horizontal="center" vertical="top" wrapText="1"/>
    </xf>
    <xf numFmtId="166" fontId="54" fillId="0" borderId="41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49" fontId="10" fillId="0" borderId="11" xfId="0" applyNumberFormat="1" applyFont="1" applyFill="1" applyBorder="1" applyAlignment="1" applyProtection="1">
      <alignment horizontal="left" vertical="top" wrapText="1"/>
      <protection/>
    </xf>
    <xf numFmtId="49" fontId="10" fillId="0" borderId="37" xfId="0" applyNumberFormat="1" applyFont="1" applyFill="1" applyBorder="1" applyAlignment="1" applyProtection="1">
      <alignment horizontal="left" vertical="top" wrapText="1"/>
      <protection/>
    </xf>
    <xf numFmtId="2" fontId="10" fillId="0" borderId="11" xfId="0" applyNumberFormat="1" applyFont="1" applyFill="1" applyBorder="1" applyAlignment="1">
      <alignment vertical="top" wrapText="1"/>
    </xf>
    <xf numFmtId="166" fontId="10" fillId="0" borderId="27" xfId="0" applyNumberFormat="1" applyFont="1" applyFill="1" applyBorder="1" applyAlignment="1">
      <alignment horizontal="center" vertical="top" wrapText="1"/>
    </xf>
    <xf numFmtId="0" fontId="0" fillId="0" borderId="54" xfId="0" applyFill="1" applyBorder="1" applyAlignment="1">
      <alignment horizontal="center" vertical="top" wrapText="1"/>
    </xf>
    <xf numFmtId="0" fontId="0" fillId="0" borderId="55" xfId="0" applyFill="1" applyBorder="1" applyAlignment="1">
      <alignment horizontal="center" vertical="top" wrapText="1"/>
    </xf>
    <xf numFmtId="0" fontId="5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29" xfId="0" applyFill="1" applyBorder="1" applyAlignment="1">
      <alignment horizontal="center" vertical="top" wrapText="1"/>
    </xf>
    <xf numFmtId="166" fontId="10" fillId="0" borderId="56" xfId="0" applyNumberFormat="1" applyFont="1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166" fontId="52" fillId="0" borderId="56" xfId="0" applyNumberFormat="1" applyFont="1" applyBorder="1" applyAlignment="1">
      <alignment horizontal="center" vertical="top" wrapText="1"/>
    </xf>
    <xf numFmtId="166" fontId="52" fillId="0" borderId="52" xfId="0" applyNumberFormat="1" applyFont="1" applyBorder="1" applyAlignment="1">
      <alignment horizontal="center" vertical="top" wrapText="1"/>
    </xf>
    <xf numFmtId="166" fontId="52" fillId="0" borderId="57" xfId="0" applyNumberFormat="1" applyFont="1" applyBorder="1" applyAlignment="1">
      <alignment horizontal="center" vertical="top" wrapText="1"/>
    </xf>
    <xf numFmtId="0" fontId="52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53" fillId="0" borderId="45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3" fillId="0" borderId="44" xfId="0" applyFont="1" applyBorder="1" applyAlignment="1">
      <alignment horizontal="center" vertical="top" wrapText="1"/>
    </xf>
    <xf numFmtId="0" fontId="53" fillId="0" borderId="43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66" fontId="10" fillId="0" borderId="58" xfId="0" applyNumberFormat="1" applyFont="1" applyFill="1" applyBorder="1" applyAlignment="1">
      <alignment horizontal="center" vertical="top" wrapText="1"/>
    </xf>
    <xf numFmtId="0" fontId="19" fillId="0" borderId="51" xfId="0" applyFont="1" applyFill="1" applyBorder="1" applyAlignment="1">
      <alignment horizontal="center" vertical="top" wrapText="1"/>
    </xf>
    <xf numFmtId="0" fontId="19" fillId="0" borderId="59" xfId="0" applyFont="1" applyFill="1" applyBorder="1" applyAlignment="1">
      <alignment horizontal="center" vertical="top" wrapText="1"/>
    </xf>
    <xf numFmtId="166" fontId="10" fillId="0" borderId="51" xfId="0" applyNumberFormat="1" applyFont="1" applyFill="1" applyBorder="1" applyAlignment="1">
      <alignment horizontal="center" vertical="top" wrapText="1"/>
    </xf>
    <xf numFmtId="166" fontId="10" fillId="0" borderId="59" xfId="0" applyNumberFormat="1" applyFont="1" applyFill="1" applyBorder="1" applyAlignment="1">
      <alignment horizontal="center" vertical="top" wrapText="1"/>
    </xf>
    <xf numFmtId="166" fontId="52" fillId="0" borderId="60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166" fontId="59" fillId="0" borderId="27" xfId="0" applyNumberFormat="1" applyFont="1" applyFill="1" applyBorder="1" applyAlignment="1">
      <alignment horizontal="center" vertical="top" wrapText="1"/>
    </xf>
    <xf numFmtId="0" fontId="48" fillId="0" borderId="54" xfId="0" applyFont="1" applyFill="1" applyBorder="1" applyAlignment="1">
      <alignment horizontal="center" vertical="top" wrapText="1"/>
    </xf>
    <xf numFmtId="0" fontId="48" fillId="0" borderId="29" xfId="0" applyFont="1" applyFill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166" fontId="10" fillId="0" borderId="61" xfId="0" applyNumberFormat="1" applyFont="1" applyFill="1" applyBorder="1" applyAlignment="1">
      <alignment horizontal="center" vertical="top" wrapText="1"/>
    </xf>
    <xf numFmtId="0" fontId="60" fillId="0" borderId="0" xfId="0" applyFont="1" applyAlignment="1">
      <alignment horizontal="justify" wrapText="1"/>
    </xf>
    <xf numFmtId="0" fontId="53" fillId="0" borderId="33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166" fontId="56" fillId="0" borderId="45" xfId="0" applyNumberFormat="1" applyFont="1" applyBorder="1" applyAlignment="1">
      <alignment horizontal="center" vertical="center" wrapText="1"/>
    </xf>
    <xf numFmtId="166" fontId="56" fillId="0" borderId="12" xfId="0" applyNumberFormat="1" applyFont="1" applyBorder="1" applyAlignment="1">
      <alignment horizontal="center" vertical="center" wrapText="1"/>
    </xf>
    <xf numFmtId="164" fontId="56" fillId="0" borderId="45" xfId="0" applyNumberFormat="1" applyFont="1" applyBorder="1" applyAlignment="1">
      <alignment horizontal="center" vertical="center" wrapText="1"/>
    </xf>
    <xf numFmtId="164" fontId="56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45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166" fontId="54" fillId="0" borderId="45" xfId="0" applyNumberFormat="1" applyFont="1" applyBorder="1" applyAlignment="1">
      <alignment horizontal="center" vertical="top" wrapText="1"/>
    </xf>
    <xf numFmtId="166" fontId="0" fillId="0" borderId="12" xfId="0" applyNumberFormat="1" applyBorder="1" applyAlignment="1">
      <alignment horizontal="center" vertical="top" wrapText="1"/>
    </xf>
    <xf numFmtId="166" fontId="0" fillId="0" borderId="12" xfId="0" applyNumberFormat="1" applyFont="1" applyBorder="1" applyAlignment="1">
      <alignment horizontal="center" vertical="top" wrapText="1"/>
    </xf>
    <xf numFmtId="0" fontId="54" fillId="0" borderId="45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49" fontId="54" fillId="0" borderId="45" xfId="0" applyNumberFormat="1" applyFont="1" applyBorder="1" applyAlignment="1">
      <alignment horizontal="center" vertical="top" wrapText="1"/>
    </xf>
    <xf numFmtId="49" fontId="54" fillId="0" borderId="12" xfId="0" applyNumberFormat="1" applyFont="1" applyBorder="1" applyAlignment="1">
      <alignment horizontal="center" vertical="top" wrapText="1"/>
    </xf>
    <xf numFmtId="166" fontId="54" fillId="0" borderId="12" xfId="0" applyNumberFormat="1" applyFont="1" applyBorder="1" applyAlignment="1">
      <alignment horizontal="center" vertical="top" wrapText="1"/>
    </xf>
    <xf numFmtId="164" fontId="54" fillId="0" borderId="45" xfId="0" applyNumberFormat="1" applyFont="1" applyBorder="1" applyAlignment="1">
      <alignment horizontal="center" vertical="top" wrapText="1"/>
    </xf>
    <xf numFmtId="0" fontId="56" fillId="0" borderId="0" xfId="0" applyFont="1" applyAlignment="1">
      <alignment horizontal="justify" wrapText="1"/>
    </xf>
    <xf numFmtId="0" fontId="5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7;&#1072;&#1084;&#1089;&#1086;&#1085;&#1086;&#1074;&#1072;\&#1056;&#1072;&#1073;&#1086;&#1095;&#1080;&#1081;%20&#1089;&#1090;&#1086;&#1083;\&#1050;&#1057;&#1054;\&#1091;&#1095;&#1077;&#1073;&#1085;&#1099;&#1081;%20%20&#1084;&#1072;&#1090;&#1077;&#1088;&#1080;&#1072;&#1083;\&#1041;&#1070;&#1044;&#1046;&#1045;&#1058;%202015%20&#1043;&#1054;&#1044;\&#1080;&#1079;&#1084;&#1077;&#1085;&#1077;&#1085;&#1080;&#1077;%20&#1073;&#1102;&#1076;&#1078;&#1077;&#1090;&#1072;%20&#1086;&#1082;&#1090;&#1103;&#1073;&#1088;&#1100;%202015%20&#1075;&#1086;&#1076;&#1072;\06%20-%20&#1048;&#1079;&#1084;%20&#1073;&#1102;&#1076;&#1078;&#1077;&#1090;&#1072;%20&#1087;&#1088;&#1080;&#1083;.4%20(&#1074;&#1077;&#1076;&#1086;&#1084;&#1089;&#1090;&#1074;&#1077;&#10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ункцион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6"/>
  <sheetViews>
    <sheetView zoomScalePageLayoutView="0" workbookViewId="0" topLeftCell="C1">
      <selection activeCell="B10" sqref="B10:B22"/>
    </sheetView>
  </sheetViews>
  <sheetFormatPr defaultColWidth="9.140625" defaultRowHeight="15"/>
  <cols>
    <col min="1" max="1" width="1.1484375" style="0" customWidth="1"/>
    <col min="2" max="2" width="50.28125" style="0" customWidth="1"/>
    <col min="3" max="3" width="11.28125" style="0" customWidth="1"/>
    <col min="4" max="4" width="11.140625" style="0" customWidth="1"/>
    <col min="5" max="5" width="2.140625" style="0" customWidth="1"/>
    <col min="6" max="7" width="11.140625" style="0" customWidth="1"/>
    <col min="8" max="8" width="3.8515625" style="0" customWidth="1"/>
    <col min="9" max="10" width="11.00390625" style="0" customWidth="1"/>
    <col min="11" max="11" width="67.8515625" style="0" customWidth="1"/>
    <col min="12" max="12" width="0" style="0" hidden="1" customWidth="1"/>
    <col min="13" max="13" width="9.140625" style="0" hidden="1" customWidth="1"/>
    <col min="14" max="14" width="10.140625" style="0" hidden="1" customWidth="1"/>
    <col min="15" max="15" width="0" style="0" hidden="1" customWidth="1"/>
  </cols>
  <sheetData>
    <row r="2" spans="11:13" ht="15">
      <c r="K2" s="208" t="s">
        <v>211</v>
      </c>
      <c r="L2" s="209"/>
      <c r="M2" s="209"/>
    </row>
    <row r="4" spans="2:7" ht="18.75">
      <c r="B4" s="108" t="s">
        <v>134</v>
      </c>
      <c r="D4" s="14"/>
      <c r="E4" s="14"/>
      <c r="F4" s="14"/>
      <c r="G4" s="14"/>
    </row>
    <row r="5" spans="2:7" ht="18.75">
      <c r="B5" s="3" t="s">
        <v>246</v>
      </c>
      <c r="D5" s="15"/>
      <c r="E5" s="15"/>
      <c r="F5" s="15"/>
      <c r="G5" s="15"/>
    </row>
    <row r="6" spans="2:7" ht="15.75">
      <c r="B6" s="14"/>
      <c r="C6" s="14"/>
      <c r="D6" s="14"/>
      <c r="E6" s="14"/>
      <c r="F6" s="14"/>
      <c r="G6" s="14"/>
    </row>
    <row r="7" spans="11:13" ht="15.75" thickBot="1">
      <c r="K7" s="5"/>
      <c r="M7" s="5"/>
    </row>
    <row r="8" spans="2:14" ht="70.5" customHeight="1">
      <c r="B8" s="210" t="s">
        <v>149</v>
      </c>
      <c r="C8" s="212" t="s">
        <v>206</v>
      </c>
      <c r="D8" s="213"/>
      <c r="E8" s="214"/>
      <c r="F8" s="212" t="s">
        <v>251</v>
      </c>
      <c r="G8" s="213"/>
      <c r="H8" s="214"/>
      <c r="I8" s="212" t="s">
        <v>207</v>
      </c>
      <c r="J8" s="213"/>
      <c r="K8" s="214"/>
      <c r="L8" t="s">
        <v>182</v>
      </c>
      <c r="M8" s="5"/>
      <c r="N8" t="s">
        <v>183</v>
      </c>
    </row>
    <row r="9" spans="2:13" ht="42.75" customHeight="1" thickBot="1">
      <c r="B9" s="211"/>
      <c r="C9" s="215"/>
      <c r="D9" s="216"/>
      <c r="E9" s="217"/>
      <c r="F9" s="215"/>
      <c r="G9" s="216"/>
      <c r="H9" s="217"/>
      <c r="I9" s="215"/>
      <c r="J9" s="216"/>
      <c r="K9" s="217"/>
      <c r="M9" s="5"/>
    </row>
    <row r="10" spans="2:14" s="5" customFormat="1" ht="48" customHeight="1" thickBot="1">
      <c r="B10" s="193" t="s">
        <v>150</v>
      </c>
      <c r="C10" s="218" t="s">
        <v>277</v>
      </c>
      <c r="D10" s="219"/>
      <c r="E10" s="220"/>
      <c r="F10" s="218" t="s">
        <v>136</v>
      </c>
      <c r="G10" s="221"/>
      <c r="H10" s="222"/>
      <c r="I10" s="223" t="s">
        <v>260</v>
      </c>
      <c r="J10" s="224"/>
      <c r="K10" s="225"/>
      <c r="L10" s="5" t="s">
        <v>197</v>
      </c>
      <c r="N10" s="5" t="s">
        <v>198</v>
      </c>
    </row>
    <row r="11" spans="2:14" s="5" customFormat="1" ht="51.75" customHeight="1" thickBot="1">
      <c r="B11" s="193" t="s">
        <v>212</v>
      </c>
      <c r="C11" s="226" t="s">
        <v>136</v>
      </c>
      <c r="D11" s="227"/>
      <c r="E11" s="228"/>
      <c r="F11" s="205" t="s">
        <v>136</v>
      </c>
      <c r="G11" s="206"/>
      <c r="H11" s="207"/>
      <c r="I11" s="223" t="s">
        <v>271</v>
      </c>
      <c r="J11" s="224"/>
      <c r="K11" s="225"/>
      <c r="L11" s="5" t="s">
        <v>204</v>
      </c>
      <c r="N11" s="5" t="s">
        <v>205</v>
      </c>
    </row>
    <row r="12" spans="2:14" s="5" customFormat="1" ht="49.5" customHeight="1" thickBot="1">
      <c r="B12" s="193" t="s">
        <v>151</v>
      </c>
      <c r="C12" s="196" t="s">
        <v>266</v>
      </c>
      <c r="D12" s="229"/>
      <c r="E12" s="230"/>
      <c r="F12" s="205" t="s">
        <v>267</v>
      </c>
      <c r="G12" s="206"/>
      <c r="H12" s="207"/>
      <c r="I12" s="223" t="s">
        <v>268</v>
      </c>
      <c r="J12" s="224"/>
      <c r="K12" s="225"/>
      <c r="L12" s="5" t="s">
        <v>189</v>
      </c>
      <c r="N12" s="5" t="s">
        <v>190</v>
      </c>
    </row>
    <row r="13" spans="2:14" s="5" customFormat="1" ht="48.75" customHeight="1" thickBot="1">
      <c r="B13" s="194" t="s">
        <v>152</v>
      </c>
      <c r="C13" s="231" t="s">
        <v>263</v>
      </c>
      <c r="D13" s="197"/>
      <c r="E13" s="201"/>
      <c r="F13" s="205" t="s">
        <v>136</v>
      </c>
      <c r="G13" s="206"/>
      <c r="H13" s="207"/>
      <c r="I13" s="223" t="s">
        <v>208</v>
      </c>
      <c r="J13" s="224"/>
      <c r="K13" s="225"/>
      <c r="N13" s="5" t="s">
        <v>201</v>
      </c>
    </row>
    <row r="14" spans="2:14" s="5" customFormat="1" ht="35.25" customHeight="1" thickBot="1">
      <c r="B14" s="193" t="s">
        <v>220</v>
      </c>
      <c r="C14" s="196" t="s">
        <v>254</v>
      </c>
      <c r="D14" s="197"/>
      <c r="E14" s="198"/>
      <c r="F14" s="205" t="s">
        <v>255</v>
      </c>
      <c r="G14" s="206"/>
      <c r="H14" s="207"/>
      <c r="I14" s="223" t="s">
        <v>256</v>
      </c>
      <c r="J14" s="224"/>
      <c r="K14" s="225"/>
      <c r="L14" s="5" t="s">
        <v>202</v>
      </c>
      <c r="N14" s="5" t="s">
        <v>203</v>
      </c>
    </row>
    <row r="15" spans="2:14" s="5" customFormat="1" ht="41.25" customHeight="1" thickBot="1">
      <c r="B15" s="157" t="s">
        <v>153</v>
      </c>
      <c r="C15" s="196" t="s">
        <v>264</v>
      </c>
      <c r="D15" s="197"/>
      <c r="E15" s="198"/>
      <c r="F15" s="205" t="s">
        <v>265</v>
      </c>
      <c r="G15" s="206"/>
      <c r="H15" s="207"/>
      <c r="I15" s="223" t="s">
        <v>256</v>
      </c>
      <c r="J15" s="224"/>
      <c r="K15" s="225"/>
      <c r="L15" s="5" t="s">
        <v>193</v>
      </c>
      <c r="N15" s="5" t="s">
        <v>194</v>
      </c>
    </row>
    <row r="16" spans="2:14" s="5" customFormat="1" ht="37.5" customHeight="1" thickBot="1">
      <c r="B16" s="157" t="s">
        <v>154</v>
      </c>
      <c r="C16" s="196" t="s">
        <v>257</v>
      </c>
      <c r="D16" s="197"/>
      <c r="E16" s="198"/>
      <c r="F16" s="205" t="s">
        <v>258</v>
      </c>
      <c r="G16" s="206"/>
      <c r="H16" s="207"/>
      <c r="I16" s="223" t="s">
        <v>256</v>
      </c>
      <c r="J16" s="224"/>
      <c r="K16" s="225"/>
      <c r="L16" s="5" t="s">
        <v>185</v>
      </c>
      <c r="N16" s="5" t="s">
        <v>186</v>
      </c>
    </row>
    <row r="17" spans="2:14" s="5" customFormat="1" ht="33.75" customHeight="1" thickBot="1">
      <c r="B17" s="157" t="s">
        <v>155</v>
      </c>
      <c r="C17" s="196" t="s">
        <v>261</v>
      </c>
      <c r="D17" s="197"/>
      <c r="E17" s="198"/>
      <c r="F17" s="205" t="s">
        <v>262</v>
      </c>
      <c r="G17" s="206"/>
      <c r="H17" s="207"/>
      <c r="I17" s="223" t="s">
        <v>253</v>
      </c>
      <c r="J17" s="224"/>
      <c r="K17" s="225"/>
      <c r="L17" s="5" t="s">
        <v>191</v>
      </c>
      <c r="N17" s="5" t="s">
        <v>192</v>
      </c>
    </row>
    <row r="18" spans="2:14" s="5" customFormat="1" ht="28.5" customHeight="1" thickBot="1">
      <c r="B18" s="193" t="s">
        <v>156</v>
      </c>
      <c r="C18" s="196" t="s">
        <v>272</v>
      </c>
      <c r="D18" s="197"/>
      <c r="E18" s="198"/>
      <c r="F18" s="205" t="s">
        <v>273</v>
      </c>
      <c r="G18" s="206"/>
      <c r="H18" s="207"/>
      <c r="I18" s="223" t="s">
        <v>253</v>
      </c>
      <c r="J18" s="224"/>
      <c r="K18" s="225"/>
      <c r="L18" s="5" t="s">
        <v>187</v>
      </c>
      <c r="N18" s="5" t="s">
        <v>188</v>
      </c>
    </row>
    <row r="19" spans="2:14" s="5" customFormat="1" ht="50.25" customHeight="1" thickBot="1">
      <c r="B19" s="195" t="s">
        <v>157</v>
      </c>
      <c r="C19" s="196" t="s">
        <v>269</v>
      </c>
      <c r="D19" s="197"/>
      <c r="E19" s="201"/>
      <c r="F19" s="205" t="s">
        <v>270</v>
      </c>
      <c r="G19" s="206"/>
      <c r="H19" s="207"/>
      <c r="I19" s="223" t="s">
        <v>253</v>
      </c>
      <c r="J19" s="224"/>
      <c r="K19" s="225"/>
      <c r="L19" s="5" t="s">
        <v>181</v>
      </c>
      <c r="N19" s="5" t="s">
        <v>184</v>
      </c>
    </row>
    <row r="20" spans="2:14" s="5" customFormat="1" ht="49.5" customHeight="1" thickBot="1">
      <c r="B20" s="193" t="s">
        <v>158</v>
      </c>
      <c r="C20" s="196" t="s">
        <v>250</v>
      </c>
      <c r="D20" s="197"/>
      <c r="E20" s="201"/>
      <c r="F20" s="205" t="s">
        <v>252</v>
      </c>
      <c r="G20" s="206"/>
      <c r="H20" s="207"/>
      <c r="I20" s="223" t="s">
        <v>253</v>
      </c>
      <c r="J20" s="224"/>
      <c r="K20" s="225"/>
      <c r="N20" s="5" t="s">
        <v>199</v>
      </c>
    </row>
    <row r="21" spans="2:14" s="5" customFormat="1" ht="37.5" customHeight="1" thickBot="1">
      <c r="B21" s="157" t="s">
        <v>176</v>
      </c>
      <c r="C21" s="196" t="s">
        <v>274</v>
      </c>
      <c r="D21" s="197"/>
      <c r="E21" s="201"/>
      <c r="F21" s="205" t="s">
        <v>275</v>
      </c>
      <c r="G21" s="206"/>
      <c r="H21" s="207"/>
      <c r="I21" s="223" t="s">
        <v>256</v>
      </c>
      <c r="J21" s="224"/>
      <c r="K21" s="225"/>
      <c r="L21" s="5" t="s">
        <v>195</v>
      </c>
      <c r="N21" s="5" t="s">
        <v>196</v>
      </c>
    </row>
    <row r="22" spans="2:14" s="5" customFormat="1" ht="65.25" customHeight="1" thickBot="1">
      <c r="B22" s="157" t="s">
        <v>160</v>
      </c>
      <c r="C22" s="202" t="s">
        <v>276</v>
      </c>
      <c r="D22" s="203"/>
      <c r="E22" s="204"/>
      <c r="F22" s="205" t="s">
        <v>136</v>
      </c>
      <c r="G22" s="206"/>
      <c r="H22" s="207"/>
      <c r="I22" s="223" t="s">
        <v>259</v>
      </c>
      <c r="J22" s="224"/>
      <c r="K22" s="225"/>
      <c r="N22" s="5" t="s">
        <v>200</v>
      </c>
    </row>
    <row r="23" spans="3:13" s="12" customFormat="1" ht="15">
      <c r="C23" s="109"/>
      <c r="M23" s="5"/>
    </row>
    <row r="24" spans="3:13" ht="15">
      <c r="C24" s="81"/>
      <c r="D24" s="81"/>
      <c r="M24" s="5"/>
    </row>
    <row r="25" spans="2:13" ht="18.75">
      <c r="B25" s="1" t="s">
        <v>15</v>
      </c>
      <c r="M25" s="5"/>
    </row>
    <row r="26" spans="2:13" ht="18.75">
      <c r="B26" s="199" t="s">
        <v>104</v>
      </c>
      <c r="C26" s="200"/>
      <c r="D26" s="200"/>
      <c r="E26" s="200"/>
      <c r="F26" s="200"/>
      <c r="G26" s="200"/>
      <c r="H26" s="200"/>
      <c r="I26" s="1" t="s">
        <v>209</v>
      </c>
      <c r="J26" s="1"/>
      <c r="K26" s="1" t="s">
        <v>210</v>
      </c>
      <c r="M26" s="5"/>
    </row>
    <row r="27" spans="2:13" ht="18.75">
      <c r="B27" s="2"/>
      <c r="I27" s="1"/>
      <c r="J27" s="1"/>
      <c r="K27" s="1"/>
      <c r="M27" s="5"/>
    </row>
    <row r="28" spans="2:13" ht="18.75">
      <c r="B28" s="199"/>
      <c r="C28" s="200"/>
      <c r="D28" s="200"/>
      <c r="E28" s="200"/>
      <c r="F28" s="200"/>
      <c r="G28" s="200"/>
      <c r="H28" s="200"/>
      <c r="I28" s="1"/>
      <c r="J28" s="1"/>
      <c r="K28" s="1"/>
      <c r="M28" s="5"/>
    </row>
    <row r="29" spans="2:13" ht="18.75">
      <c r="B29" s="199"/>
      <c r="C29" s="200"/>
      <c r="D29" s="200"/>
      <c r="E29" s="200"/>
      <c r="F29" s="200"/>
      <c r="G29" s="200"/>
      <c r="H29" s="200"/>
      <c r="I29" s="1"/>
      <c r="J29" s="1"/>
      <c r="K29" s="1"/>
      <c r="M29" s="5"/>
    </row>
    <row r="30" ht="15">
      <c r="M30" s="5"/>
    </row>
    <row r="31" ht="15">
      <c r="M31" s="5"/>
    </row>
    <row r="32" ht="15">
      <c r="M32" s="5"/>
    </row>
    <row r="33" ht="15">
      <c r="M33" s="5"/>
    </row>
    <row r="34" ht="15">
      <c r="M34" s="5"/>
    </row>
    <row r="35" ht="15">
      <c r="M35" s="5"/>
    </row>
    <row r="36" ht="15">
      <c r="M36" s="5"/>
    </row>
    <row r="37" ht="15">
      <c r="M37" s="5"/>
    </row>
    <row r="38" ht="15">
      <c r="M38" s="5"/>
    </row>
    <row r="42" ht="18.75">
      <c r="B42" s="1"/>
    </row>
    <row r="43" spans="2:14" ht="15.75" customHeight="1"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</row>
    <row r="44" ht="18.75">
      <c r="B44" s="2"/>
    </row>
    <row r="45" spans="2:13" ht="15.75" customHeight="1"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</row>
    <row r="46" spans="2:13" ht="15.75" customHeight="1"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</row>
  </sheetData>
  <sheetProtection/>
  <mergeCells count="50">
    <mergeCell ref="I21:K21"/>
    <mergeCell ref="I22:K22"/>
    <mergeCell ref="F13:H13"/>
    <mergeCell ref="F14:H14"/>
    <mergeCell ref="F15:H15"/>
    <mergeCell ref="I19:K19"/>
    <mergeCell ref="I20:K20"/>
    <mergeCell ref="F20:H20"/>
    <mergeCell ref="F21:H21"/>
    <mergeCell ref="F22:H22"/>
    <mergeCell ref="F18:H18"/>
    <mergeCell ref="F19:H19"/>
    <mergeCell ref="C18:E18"/>
    <mergeCell ref="I8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F11:H11"/>
    <mergeCell ref="F12:H12"/>
    <mergeCell ref="C11:E11"/>
    <mergeCell ref="C12:E12"/>
    <mergeCell ref="C13:E13"/>
    <mergeCell ref="K2:M2"/>
    <mergeCell ref="B8:B9"/>
    <mergeCell ref="C8:E9"/>
    <mergeCell ref="F8:H9"/>
    <mergeCell ref="C10:E10"/>
    <mergeCell ref="F10:H10"/>
    <mergeCell ref="C14:E14"/>
    <mergeCell ref="C15:E15"/>
    <mergeCell ref="B45:M45"/>
    <mergeCell ref="B46:M46"/>
    <mergeCell ref="C16:E16"/>
    <mergeCell ref="C17:E17"/>
    <mergeCell ref="B28:H28"/>
    <mergeCell ref="B29:H29"/>
    <mergeCell ref="B43:N43"/>
    <mergeCell ref="C19:E19"/>
    <mergeCell ref="C20:E20"/>
    <mergeCell ref="C21:E21"/>
    <mergeCell ref="B26:H26"/>
    <mergeCell ref="C22:E22"/>
    <mergeCell ref="F16:H16"/>
    <mergeCell ref="F17:H17"/>
  </mergeCells>
  <printOptions/>
  <pageMargins left="0.9055118110236221" right="0" top="0.15748031496062992" bottom="0.15748031496062992" header="0" footer="0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8"/>
  <sheetViews>
    <sheetView zoomScalePageLayoutView="0" workbookViewId="0" topLeftCell="A4">
      <selection activeCell="B20" sqref="B20"/>
    </sheetView>
  </sheetViews>
  <sheetFormatPr defaultColWidth="9.140625" defaultRowHeight="15"/>
  <cols>
    <col min="1" max="1" width="1.1484375" style="0" customWidth="1"/>
    <col min="2" max="2" width="58.421875" style="0" customWidth="1"/>
    <col min="3" max="3" width="11.28125" style="0" customWidth="1"/>
    <col min="4" max="7" width="11.140625" style="0" customWidth="1"/>
    <col min="8" max="8" width="12.00390625" style="0" customWidth="1"/>
    <col min="9" max="10" width="11.00390625" style="0" customWidth="1"/>
    <col min="11" max="11" width="11.421875" style="0" customWidth="1"/>
    <col min="13" max="13" width="9.140625" style="0" customWidth="1"/>
    <col min="14" max="14" width="10.140625" style="0" customWidth="1"/>
  </cols>
  <sheetData>
    <row r="2" spans="11:13" ht="15">
      <c r="K2" s="232" t="s">
        <v>146</v>
      </c>
      <c r="L2" s="200"/>
      <c r="M2" s="200"/>
    </row>
    <row r="4" spans="2:7" ht="18.75">
      <c r="B4" s="108" t="s">
        <v>134</v>
      </c>
      <c r="D4" s="14"/>
      <c r="E4" s="14"/>
      <c r="F4" s="14"/>
      <c r="G4" s="14"/>
    </row>
    <row r="5" spans="2:7" ht="18.75">
      <c r="B5" s="3" t="s">
        <v>246</v>
      </c>
      <c r="D5" s="15"/>
      <c r="E5" s="15"/>
      <c r="F5" s="15"/>
      <c r="G5" s="15"/>
    </row>
    <row r="6" spans="2:7" ht="15.75">
      <c r="B6" s="14"/>
      <c r="C6" s="14"/>
      <c r="D6" s="14"/>
      <c r="E6" s="14"/>
      <c r="F6" s="14"/>
      <c r="G6" s="14"/>
    </row>
    <row r="7" spans="11:13" ht="15.75" thickBot="1">
      <c r="K7" s="5"/>
      <c r="M7" s="5"/>
    </row>
    <row r="8" spans="2:13" ht="70.5" customHeight="1" thickBot="1">
      <c r="B8" s="210" t="s">
        <v>149</v>
      </c>
      <c r="C8" s="233" t="s">
        <v>42</v>
      </c>
      <c r="D8" s="234"/>
      <c r="E8" s="225"/>
      <c r="F8" s="233" t="s">
        <v>174</v>
      </c>
      <c r="G8" s="234"/>
      <c r="H8" s="225"/>
      <c r="I8" s="233" t="s">
        <v>44</v>
      </c>
      <c r="J8" s="234"/>
      <c r="K8" s="225"/>
      <c r="M8" s="5"/>
    </row>
    <row r="9" spans="2:13" ht="54.75" customHeight="1" thickBot="1">
      <c r="B9" s="211"/>
      <c r="C9" s="6" t="s">
        <v>169</v>
      </c>
      <c r="D9" s="6" t="s">
        <v>216</v>
      </c>
      <c r="E9" s="6" t="s">
        <v>247</v>
      </c>
      <c r="F9" s="6" t="s">
        <v>169</v>
      </c>
      <c r="G9" s="6" t="s">
        <v>248</v>
      </c>
      <c r="H9" s="6" t="s">
        <v>247</v>
      </c>
      <c r="I9" s="6" t="s">
        <v>169</v>
      </c>
      <c r="J9" s="6" t="s">
        <v>216</v>
      </c>
      <c r="K9" s="6" t="s">
        <v>247</v>
      </c>
      <c r="M9" s="5"/>
    </row>
    <row r="10" spans="2:11" s="5" customFormat="1" ht="19.5" customHeight="1" thickBot="1">
      <c r="B10" s="95" t="s">
        <v>214</v>
      </c>
      <c r="C10" s="96">
        <v>229687.4</v>
      </c>
      <c r="D10" s="96">
        <v>231157.9</v>
      </c>
      <c r="E10" s="96">
        <v>231157.9</v>
      </c>
      <c r="F10" s="25">
        <v>243162.4</v>
      </c>
      <c r="G10" s="25">
        <v>246169.9</v>
      </c>
      <c r="H10" s="25">
        <v>245169.9</v>
      </c>
      <c r="I10" s="56">
        <f>C10-F10</f>
        <v>-13475</v>
      </c>
      <c r="J10" s="56">
        <f>D10-G10</f>
        <v>-15012</v>
      </c>
      <c r="K10" s="56">
        <f>E10-H10</f>
        <v>-14012</v>
      </c>
    </row>
    <row r="11" spans="2:11" s="5" customFormat="1" ht="21" customHeight="1" thickBot="1">
      <c r="B11" s="95" t="s">
        <v>213</v>
      </c>
      <c r="C11" s="56">
        <v>28854.7</v>
      </c>
      <c r="D11" s="56">
        <v>28854.7</v>
      </c>
      <c r="E11" s="56">
        <v>28854.7</v>
      </c>
      <c r="F11" s="158">
        <v>18545.7</v>
      </c>
      <c r="G11" s="56">
        <v>18545.7</v>
      </c>
      <c r="H11" s="56" t="s">
        <v>136</v>
      </c>
      <c r="I11" s="56">
        <f aca="true" t="shared" si="0" ref="I11:I23">C11-F11</f>
        <v>10309</v>
      </c>
      <c r="J11" s="56">
        <f aca="true" t="shared" si="1" ref="J11:K23">D11-G11</f>
        <v>10309</v>
      </c>
      <c r="K11" s="56">
        <f>E11-0</f>
        <v>28854.7</v>
      </c>
    </row>
    <row r="12" spans="2:11" s="5" customFormat="1" ht="44.25" customHeight="1" thickBot="1">
      <c r="B12" s="95" t="s">
        <v>215</v>
      </c>
      <c r="C12" s="56">
        <v>67251.7</v>
      </c>
      <c r="D12" s="56">
        <v>65251.7</v>
      </c>
      <c r="E12" s="56">
        <v>63251.7</v>
      </c>
      <c r="F12" s="162">
        <v>22115.7</v>
      </c>
      <c r="G12" s="147">
        <v>22115.7</v>
      </c>
      <c r="H12" s="147">
        <v>22115.7</v>
      </c>
      <c r="I12" s="56">
        <f t="shared" si="0"/>
        <v>45136</v>
      </c>
      <c r="J12" s="56">
        <f t="shared" si="1"/>
        <v>43136</v>
      </c>
      <c r="K12" s="56">
        <f aca="true" t="shared" si="2" ref="K12:K23">E12-H12</f>
        <v>41136</v>
      </c>
    </row>
    <row r="13" spans="2:11" s="5" customFormat="1" ht="35.25" customHeight="1" thickBot="1">
      <c r="B13" s="98" t="s">
        <v>152</v>
      </c>
      <c r="C13" s="99">
        <v>1989.3</v>
      </c>
      <c r="D13" s="99">
        <v>1964.3</v>
      </c>
      <c r="E13" s="99">
        <v>1894.3</v>
      </c>
      <c r="F13" s="163">
        <v>2364.7</v>
      </c>
      <c r="G13" s="99">
        <v>2327.7</v>
      </c>
      <c r="H13" s="99">
        <v>2078.6</v>
      </c>
      <c r="I13" s="56">
        <f t="shared" si="0"/>
        <v>-375.39999999999986</v>
      </c>
      <c r="J13" s="56">
        <f t="shared" si="1"/>
        <v>-363.39999999999986</v>
      </c>
      <c r="K13" s="56">
        <f t="shared" si="1"/>
        <v>-184.29999999999995</v>
      </c>
    </row>
    <row r="14" spans="2:11" s="5" customFormat="1" ht="20.25" customHeight="1" thickBot="1">
      <c r="B14" s="95" t="s">
        <v>178</v>
      </c>
      <c r="C14" s="100">
        <v>44866.9</v>
      </c>
      <c r="D14" s="100">
        <v>43847.9</v>
      </c>
      <c r="E14" s="100">
        <v>43390.5</v>
      </c>
      <c r="F14" s="164">
        <v>54556.5</v>
      </c>
      <c r="G14" s="100">
        <v>54386.5</v>
      </c>
      <c r="H14" s="100">
        <v>54336.5</v>
      </c>
      <c r="I14" s="56">
        <f t="shared" si="0"/>
        <v>-9689.599999999999</v>
      </c>
      <c r="J14" s="56">
        <f t="shared" si="1"/>
        <v>-10538.599999999999</v>
      </c>
      <c r="K14" s="56">
        <f t="shared" si="2"/>
        <v>-10946</v>
      </c>
    </row>
    <row r="15" spans="2:11" s="5" customFormat="1" ht="32.25" customHeight="1" thickBot="1">
      <c r="B15" s="157" t="s">
        <v>153</v>
      </c>
      <c r="C15" s="56">
        <v>4008</v>
      </c>
      <c r="D15" s="56">
        <v>4008</v>
      </c>
      <c r="E15" s="56">
        <v>4008</v>
      </c>
      <c r="F15" s="158">
        <v>4101.5</v>
      </c>
      <c r="G15" s="56">
        <v>4101.5</v>
      </c>
      <c r="H15" s="56">
        <v>4101.5</v>
      </c>
      <c r="I15" s="56">
        <f t="shared" si="0"/>
        <v>-93.5</v>
      </c>
      <c r="J15" s="56">
        <f t="shared" si="1"/>
        <v>-93.5</v>
      </c>
      <c r="K15" s="56">
        <f t="shared" si="2"/>
        <v>-93.5</v>
      </c>
    </row>
    <row r="16" spans="2:11" s="5" customFormat="1" ht="23.25" customHeight="1" thickBot="1">
      <c r="B16" s="101" t="s">
        <v>249</v>
      </c>
      <c r="C16" s="56">
        <v>7090.9</v>
      </c>
      <c r="D16" s="56">
        <v>6890.9</v>
      </c>
      <c r="E16" s="56">
        <v>6890.9</v>
      </c>
      <c r="F16" s="158">
        <v>8236</v>
      </c>
      <c r="G16" s="56">
        <v>8236</v>
      </c>
      <c r="H16" s="56">
        <v>8236</v>
      </c>
      <c r="I16" s="56">
        <f t="shared" si="0"/>
        <v>-1145.1000000000004</v>
      </c>
      <c r="J16" s="56">
        <f t="shared" si="1"/>
        <v>-1345.1000000000004</v>
      </c>
      <c r="K16" s="56">
        <f t="shared" si="2"/>
        <v>-1345.1000000000004</v>
      </c>
    </row>
    <row r="17" spans="2:11" s="5" customFormat="1" ht="33" customHeight="1" thickBot="1">
      <c r="B17" s="101" t="s">
        <v>155</v>
      </c>
      <c r="C17" s="104">
        <v>193</v>
      </c>
      <c r="D17" s="104">
        <v>200</v>
      </c>
      <c r="E17" s="104">
        <v>200</v>
      </c>
      <c r="F17" s="165">
        <v>200</v>
      </c>
      <c r="G17" s="104">
        <v>200</v>
      </c>
      <c r="H17" s="104">
        <v>200</v>
      </c>
      <c r="I17" s="56">
        <f t="shared" si="0"/>
        <v>-7</v>
      </c>
      <c r="J17" s="56">
        <f t="shared" si="1"/>
        <v>0</v>
      </c>
      <c r="K17" s="56">
        <f t="shared" si="2"/>
        <v>0</v>
      </c>
    </row>
    <row r="18" spans="2:11" s="5" customFormat="1" ht="21" customHeight="1" thickBot="1">
      <c r="B18" s="95" t="s">
        <v>162</v>
      </c>
      <c r="C18" s="45">
        <v>10471.3</v>
      </c>
      <c r="D18" s="45">
        <v>10471.3</v>
      </c>
      <c r="E18" s="45">
        <v>10471.3</v>
      </c>
      <c r="F18" s="166">
        <v>8509.7</v>
      </c>
      <c r="G18" s="45">
        <v>8509.7</v>
      </c>
      <c r="H18" s="45">
        <v>8509.7</v>
      </c>
      <c r="I18" s="56">
        <f t="shared" si="0"/>
        <v>1961.5999999999985</v>
      </c>
      <c r="J18" s="56">
        <f t="shared" si="1"/>
        <v>1961.5999999999985</v>
      </c>
      <c r="K18" s="56">
        <f t="shared" si="2"/>
        <v>1961.5999999999985</v>
      </c>
    </row>
    <row r="19" spans="2:11" s="5" customFormat="1" ht="49.5" customHeight="1" thickBot="1">
      <c r="B19" s="102" t="s">
        <v>157</v>
      </c>
      <c r="C19" s="45">
        <v>2394.9</v>
      </c>
      <c r="D19" s="45">
        <v>2394.9</v>
      </c>
      <c r="E19" s="45">
        <v>2394.9</v>
      </c>
      <c r="F19" s="166">
        <v>49627.1</v>
      </c>
      <c r="G19" s="45">
        <v>2127.1</v>
      </c>
      <c r="H19" s="45">
        <v>2127.1</v>
      </c>
      <c r="I19" s="56">
        <f t="shared" si="0"/>
        <v>-47232.2</v>
      </c>
      <c r="J19" s="56">
        <f t="shared" si="1"/>
        <v>267.8000000000002</v>
      </c>
      <c r="K19" s="56">
        <f t="shared" si="2"/>
        <v>267.8000000000002</v>
      </c>
    </row>
    <row r="20" spans="2:11" s="5" customFormat="1" ht="36.75" customHeight="1" thickBot="1">
      <c r="B20" s="95" t="s">
        <v>158</v>
      </c>
      <c r="C20" s="105">
        <v>120</v>
      </c>
      <c r="D20" s="45">
        <v>0</v>
      </c>
      <c r="E20" s="45">
        <v>0</v>
      </c>
      <c r="F20" s="167">
        <v>120</v>
      </c>
      <c r="G20" s="45">
        <v>0</v>
      </c>
      <c r="H20" s="45">
        <v>0</v>
      </c>
      <c r="I20" s="56">
        <f t="shared" si="0"/>
        <v>0</v>
      </c>
      <c r="J20" s="56">
        <f t="shared" si="1"/>
        <v>0</v>
      </c>
      <c r="K20" s="56">
        <f t="shared" si="2"/>
        <v>0</v>
      </c>
    </row>
    <row r="21" spans="2:11" s="5" customFormat="1" ht="21.75" customHeight="1" hidden="1" thickBot="1">
      <c r="B21" s="102" t="s">
        <v>159</v>
      </c>
      <c r="C21" s="103">
        <v>0</v>
      </c>
      <c r="D21" s="45">
        <v>0</v>
      </c>
      <c r="E21" s="45">
        <v>0</v>
      </c>
      <c r="F21" s="168">
        <v>0</v>
      </c>
      <c r="G21" s="45">
        <v>0</v>
      </c>
      <c r="H21" s="45">
        <v>0</v>
      </c>
      <c r="I21" s="56">
        <f t="shared" si="0"/>
        <v>0</v>
      </c>
      <c r="J21" s="56">
        <f t="shared" si="1"/>
        <v>0</v>
      </c>
      <c r="K21" s="56">
        <f t="shared" si="2"/>
        <v>0</v>
      </c>
    </row>
    <row r="22" spans="2:11" s="5" customFormat="1" ht="18.75" customHeight="1" thickBot="1">
      <c r="B22" s="101" t="s">
        <v>177</v>
      </c>
      <c r="C22" s="103">
        <v>57640.2</v>
      </c>
      <c r="D22" s="45">
        <v>57881.7</v>
      </c>
      <c r="E22" s="45">
        <v>57881.7</v>
      </c>
      <c r="F22" s="169">
        <v>52966.5</v>
      </c>
      <c r="G22" s="142">
        <v>52966.5</v>
      </c>
      <c r="H22" s="142">
        <v>52966.5</v>
      </c>
      <c r="I22" s="56">
        <f t="shared" si="0"/>
        <v>4673.699999999997</v>
      </c>
      <c r="J22" s="56">
        <f t="shared" si="1"/>
        <v>4915.199999999997</v>
      </c>
      <c r="K22" s="56">
        <f t="shared" si="2"/>
        <v>4915.199999999997</v>
      </c>
    </row>
    <row r="23" spans="2:11" s="5" customFormat="1" ht="34.5" customHeight="1" thickBot="1">
      <c r="B23" s="101" t="s">
        <v>160</v>
      </c>
      <c r="C23" s="103">
        <v>3466.1</v>
      </c>
      <c r="D23" s="45">
        <v>3442.6</v>
      </c>
      <c r="E23" s="45">
        <v>3442.6</v>
      </c>
      <c r="F23" s="168">
        <v>2292.8</v>
      </c>
      <c r="G23" s="45">
        <v>2292.8</v>
      </c>
      <c r="H23" s="45">
        <v>2292.8</v>
      </c>
      <c r="I23" s="56">
        <f t="shared" si="0"/>
        <v>1173.2999999999997</v>
      </c>
      <c r="J23" s="56">
        <f t="shared" si="1"/>
        <v>1149.7999999999997</v>
      </c>
      <c r="K23" s="56">
        <f t="shared" si="2"/>
        <v>1149.7999999999997</v>
      </c>
    </row>
    <row r="24" spans="2:13" s="12" customFormat="1" ht="15.75" thickBot="1">
      <c r="B24" s="36" t="s">
        <v>31</v>
      </c>
      <c r="C24" s="160">
        <f>SUM(C10:C23)</f>
        <v>458034.4</v>
      </c>
      <c r="D24" s="161">
        <f>SUM(D10:D23)</f>
        <v>456365.9</v>
      </c>
      <c r="E24" s="161">
        <f>SUM(E10:E23)</f>
        <v>453838.5</v>
      </c>
      <c r="F24" s="33">
        <f>SUM(F10:F23)</f>
        <v>466798.6</v>
      </c>
      <c r="G24" s="33">
        <f>SUM(G10:G23)</f>
        <v>421979.1</v>
      </c>
      <c r="H24" s="33">
        <f>SUM(H10:H23)</f>
        <v>402134.29999999993</v>
      </c>
      <c r="I24" s="79">
        <f>C24-F24</f>
        <v>-8764.199999999953</v>
      </c>
      <c r="J24" s="79">
        <f>D24-G24</f>
        <v>34386.80000000005</v>
      </c>
      <c r="K24" s="78">
        <f>E24-H24</f>
        <v>51704.20000000007</v>
      </c>
      <c r="M24" s="5"/>
    </row>
    <row r="25" spans="3:13" s="12" customFormat="1" ht="15">
      <c r="C25" s="109"/>
      <c r="D25" s="109"/>
      <c r="E25" s="109"/>
      <c r="M25" s="5"/>
    </row>
    <row r="26" spans="3:13" ht="15">
      <c r="C26" s="81"/>
      <c r="D26" s="81"/>
      <c r="M26" s="5"/>
    </row>
    <row r="27" spans="2:13" ht="18.75">
      <c r="B27" s="1" t="s">
        <v>15</v>
      </c>
      <c r="M27" s="5"/>
    </row>
    <row r="28" spans="2:13" ht="18.75">
      <c r="B28" s="199" t="s">
        <v>104</v>
      </c>
      <c r="C28" s="200"/>
      <c r="D28" s="200"/>
      <c r="E28" s="200"/>
      <c r="F28" s="200"/>
      <c r="G28" s="200"/>
      <c r="H28" s="200"/>
      <c r="I28" s="1" t="s">
        <v>175</v>
      </c>
      <c r="J28" s="1"/>
      <c r="K28" s="1"/>
      <c r="M28" s="5"/>
    </row>
    <row r="29" spans="2:13" ht="18.75">
      <c r="B29" s="2"/>
      <c r="I29" s="1"/>
      <c r="J29" s="1"/>
      <c r="K29" s="1"/>
      <c r="M29" s="5"/>
    </row>
    <row r="30" spans="2:13" ht="18.75">
      <c r="B30" s="199"/>
      <c r="C30" s="200"/>
      <c r="D30" s="200"/>
      <c r="E30" s="200"/>
      <c r="F30" s="200"/>
      <c r="G30" s="200"/>
      <c r="H30" s="200"/>
      <c r="I30" s="1"/>
      <c r="J30" s="1"/>
      <c r="K30" s="1"/>
      <c r="M30" s="5"/>
    </row>
    <row r="31" spans="2:13" ht="18.75">
      <c r="B31" s="199"/>
      <c r="C31" s="200"/>
      <c r="D31" s="200"/>
      <c r="E31" s="200"/>
      <c r="F31" s="200"/>
      <c r="G31" s="200"/>
      <c r="H31" s="200"/>
      <c r="I31" s="1"/>
      <c r="J31" s="1"/>
      <c r="K31" s="1"/>
      <c r="M31" s="5"/>
    </row>
    <row r="32" ht="15">
      <c r="M32" s="5"/>
    </row>
    <row r="33" ht="15">
      <c r="M33" s="5"/>
    </row>
    <row r="34" ht="15">
      <c r="M34" s="5"/>
    </row>
    <row r="35" ht="15">
      <c r="M35" s="5"/>
    </row>
    <row r="36" ht="15">
      <c r="M36" s="5"/>
    </row>
    <row r="37" ht="15">
      <c r="M37" s="5"/>
    </row>
    <row r="38" ht="15">
      <c r="M38" s="5"/>
    </row>
    <row r="39" ht="15">
      <c r="M39" s="5"/>
    </row>
    <row r="40" ht="15">
      <c r="M40" s="5"/>
    </row>
    <row r="44" ht="18.75">
      <c r="B44" s="1"/>
    </row>
    <row r="45" spans="2:14" ht="15.75" customHeight="1"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</row>
    <row r="46" ht="18.75">
      <c r="B46" s="2"/>
    </row>
    <row r="47" spans="2:13" ht="15.75" customHeight="1"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</row>
    <row r="48" spans="2:13" ht="15.75" customHeight="1"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</row>
  </sheetData>
  <sheetProtection/>
  <mergeCells count="11">
    <mergeCell ref="B48:M48"/>
    <mergeCell ref="K2:M2"/>
    <mergeCell ref="B8:B9"/>
    <mergeCell ref="C8:E8"/>
    <mergeCell ref="F8:H8"/>
    <mergeCell ref="I8:K8"/>
    <mergeCell ref="B28:H28"/>
    <mergeCell ref="B30:H30"/>
    <mergeCell ref="B31:H31"/>
    <mergeCell ref="B45:N45"/>
    <mergeCell ref="B47:M47"/>
  </mergeCells>
  <printOptions/>
  <pageMargins left="0.5118110236220472" right="0.5118110236220472" top="0.35433070866141736" bottom="0.35433070866141736" header="0" footer="0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46"/>
  <sheetViews>
    <sheetView zoomScalePageLayoutView="0" workbookViewId="0" topLeftCell="A1">
      <selection activeCell="C7" sqref="C7:E7"/>
    </sheetView>
  </sheetViews>
  <sheetFormatPr defaultColWidth="9.140625" defaultRowHeight="15"/>
  <cols>
    <col min="1" max="1" width="1.1484375" style="0" customWidth="1"/>
    <col min="2" max="2" width="45.00390625" style="0" customWidth="1"/>
    <col min="3" max="3" width="11.28125" style="0" customWidth="1"/>
    <col min="4" max="7" width="11.140625" style="0" customWidth="1"/>
    <col min="8" max="8" width="12.00390625" style="0" customWidth="1"/>
    <col min="9" max="9" width="12.421875" style="0" customWidth="1"/>
    <col min="10" max="10" width="11.8515625" style="0" customWidth="1"/>
    <col min="11" max="11" width="11.00390625" style="0" customWidth="1"/>
    <col min="12" max="12" width="11.421875" style="0" customWidth="1"/>
    <col min="14" max="14" width="9.140625" style="0" customWidth="1"/>
    <col min="15" max="15" width="27.57421875" style="0" customWidth="1"/>
  </cols>
  <sheetData>
    <row r="2" spans="12:14" ht="15">
      <c r="L2" s="208" t="s">
        <v>145</v>
      </c>
      <c r="M2" s="209"/>
      <c r="N2" s="209"/>
    </row>
    <row r="4" spans="3:7" ht="18.75">
      <c r="C4" s="3" t="s">
        <v>132</v>
      </c>
      <c r="D4" s="14"/>
      <c r="E4" s="14"/>
      <c r="F4" s="14"/>
      <c r="G4" s="14"/>
    </row>
    <row r="5" spans="2:7" ht="15.75">
      <c r="B5" s="14"/>
      <c r="D5" s="15"/>
      <c r="E5" s="15"/>
      <c r="F5" s="15"/>
      <c r="G5" s="15"/>
    </row>
    <row r="6" spans="12:14" ht="15.75" thickBot="1">
      <c r="L6" s="5"/>
      <c r="N6" s="5"/>
    </row>
    <row r="7" spans="2:14" ht="70.5" customHeight="1" thickBot="1">
      <c r="B7" s="210" t="s">
        <v>149</v>
      </c>
      <c r="C7" s="233" t="s">
        <v>243</v>
      </c>
      <c r="D7" s="234"/>
      <c r="E7" s="235"/>
      <c r="F7" s="233" t="s">
        <v>42</v>
      </c>
      <c r="G7" s="234"/>
      <c r="H7" s="225"/>
      <c r="I7" s="233" t="s">
        <v>43</v>
      </c>
      <c r="J7" s="236"/>
      <c r="K7" s="233" t="s">
        <v>44</v>
      </c>
      <c r="L7" s="225"/>
      <c r="N7" s="5"/>
    </row>
    <row r="8" spans="2:14" ht="54.75" customHeight="1" thickBot="1">
      <c r="B8" s="211"/>
      <c r="C8" s="80" t="s">
        <v>135</v>
      </c>
      <c r="D8" s="6" t="s">
        <v>172</v>
      </c>
      <c r="E8" s="6" t="s">
        <v>217</v>
      </c>
      <c r="F8" s="6" t="s">
        <v>172</v>
      </c>
      <c r="G8" s="6" t="s">
        <v>217</v>
      </c>
      <c r="H8" s="6" t="s">
        <v>236</v>
      </c>
      <c r="I8" s="6" t="s">
        <v>237</v>
      </c>
      <c r="J8" s="6" t="s">
        <v>238</v>
      </c>
      <c r="K8" s="7" t="s">
        <v>239</v>
      </c>
      <c r="L8" s="6" t="s">
        <v>240</v>
      </c>
      <c r="N8" s="5"/>
    </row>
    <row r="9" spans="2:12" s="5" customFormat="1" ht="34.5" customHeight="1" thickBot="1">
      <c r="B9" s="95" t="s">
        <v>161</v>
      </c>
      <c r="C9" s="96">
        <v>254942.7</v>
      </c>
      <c r="D9" s="96">
        <v>229521.9</v>
      </c>
      <c r="E9" s="96">
        <v>226249.8</v>
      </c>
      <c r="F9" s="96">
        <v>229687.4</v>
      </c>
      <c r="G9" s="96">
        <v>231157.9</v>
      </c>
      <c r="H9" s="96">
        <v>231157.9</v>
      </c>
      <c r="I9" s="56">
        <f>F9-C9</f>
        <v>-25255.300000000017</v>
      </c>
      <c r="J9" s="27">
        <f>((F9/C9)*100)-100</f>
        <v>-9.906265211751503</v>
      </c>
      <c r="K9" s="19">
        <f>F9-D9</f>
        <v>165.5</v>
      </c>
      <c r="L9" s="19">
        <f>G9-E9</f>
        <v>4908.100000000006</v>
      </c>
    </row>
    <row r="10" spans="2:12" s="5" customFormat="1" ht="30.75" thickBot="1">
      <c r="B10" s="95" t="s">
        <v>219</v>
      </c>
      <c r="C10" s="97">
        <v>22540.5</v>
      </c>
      <c r="D10" s="96">
        <v>19941.5</v>
      </c>
      <c r="E10" s="96">
        <v>19941.5</v>
      </c>
      <c r="F10" s="56">
        <v>28854.7</v>
      </c>
      <c r="G10" s="56">
        <v>28854.7</v>
      </c>
      <c r="H10" s="56">
        <v>28854.7</v>
      </c>
      <c r="I10" s="56">
        <f aca="true" t="shared" si="0" ref="I10:I15">F10-C10</f>
        <v>6314.200000000001</v>
      </c>
      <c r="J10" s="27">
        <f aca="true" t="shared" si="1" ref="J10:J23">((F10/C10)*100)-100</f>
        <v>28.012688272221112</v>
      </c>
      <c r="K10" s="19">
        <f aca="true" t="shared" si="2" ref="K10:L15">F10-D10</f>
        <v>8913.2</v>
      </c>
      <c r="L10" s="19">
        <f t="shared" si="2"/>
        <v>8913.2</v>
      </c>
    </row>
    <row r="11" spans="2:12" s="5" customFormat="1" ht="62.25" customHeight="1" thickBot="1">
      <c r="B11" s="95" t="s">
        <v>179</v>
      </c>
      <c r="C11" s="56">
        <v>11617.3</v>
      </c>
      <c r="D11" s="56">
        <v>6158.4</v>
      </c>
      <c r="E11" s="56">
        <v>6158.4</v>
      </c>
      <c r="F11" s="56">
        <v>67251.7</v>
      </c>
      <c r="G11" s="56">
        <v>65251.7</v>
      </c>
      <c r="H11" s="56">
        <v>63251.7</v>
      </c>
      <c r="I11" s="56">
        <f t="shared" si="0"/>
        <v>55634.399999999994</v>
      </c>
      <c r="J11" s="27">
        <f t="shared" si="1"/>
        <v>478.89268590808535</v>
      </c>
      <c r="K11" s="19">
        <f t="shared" si="2"/>
        <v>61093.299999999996</v>
      </c>
      <c r="L11" s="19">
        <f t="shared" si="2"/>
        <v>59093.299999999996</v>
      </c>
    </row>
    <row r="12" spans="2:12" s="5" customFormat="1" ht="45.75" thickBot="1">
      <c r="B12" s="98" t="s">
        <v>152</v>
      </c>
      <c r="C12" s="99">
        <v>2561.7</v>
      </c>
      <c r="D12" s="99">
        <v>2078.6</v>
      </c>
      <c r="E12" s="99">
        <v>1863.6</v>
      </c>
      <c r="F12" s="99">
        <v>1989.3</v>
      </c>
      <c r="G12" s="99">
        <v>1964.3</v>
      </c>
      <c r="H12" s="99">
        <v>1894.3</v>
      </c>
      <c r="I12" s="99">
        <f t="shared" si="0"/>
        <v>-572.3999999999999</v>
      </c>
      <c r="J12" s="27">
        <f t="shared" si="1"/>
        <v>-22.344536831010657</v>
      </c>
      <c r="K12" s="24">
        <f t="shared" si="2"/>
        <v>-89.29999999999995</v>
      </c>
      <c r="L12" s="24">
        <f t="shared" si="2"/>
        <v>100.70000000000005</v>
      </c>
    </row>
    <row r="13" spans="2:12" s="5" customFormat="1" ht="30.75" customHeight="1" thickBot="1">
      <c r="B13" s="95" t="s">
        <v>178</v>
      </c>
      <c r="C13" s="100">
        <v>75871.9</v>
      </c>
      <c r="D13" s="100">
        <v>66517.4</v>
      </c>
      <c r="E13" s="100">
        <v>65941.9</v>
      </c>
      <c r="F13" s="100">
        <v>44866.9</v>
      </c>
      <c r="G13" s="100">
        <v>43847.9</v>
      </c>
      <c r="H13" s="100">
        <v>43390.5</v>
      </c>
      <c r="I13" s="100">
        <f t="shared" si="0"/>
        <v>-31004.999999999993</v>
      </c>
      <c r="J13" s="77">
        <f t="shared" si="1"/>
        <v>-40.86493154909788</v>
      </c>
      <c r="K13" s="106">
        <f t="shared" si="2"/>
        <v>-21650.499999999993</v>
      </c>
      <c r="L13" s="106">
        <f t="shared" si="2"/>
        <v>-22093.999999999993</v>
      </c>
    </row>
    <row r="14" spans="2:12" s="5" customFormat="1" ht="35.25" customHeight="1" thickBot="1">
      <c r="B14" s="101" t="s">
        <v>153</v>
      </c>
      <c r="C14" s="56">
        <v>13890.7</v>
      </c>
      <c r="D14" s="56">
        <v>13405.7</v>
      </c>
      <c r="E14" s="56">
        <v>13405.7</v>
      </c>
      <c r="F14" s="56">
        <v>4008</v>
      </c>
      <c r="G14" s="56">
        <v>4008</v>
      </c>
      <c r="H14" s="56">
        <v>4008</v>
      </c>
      <c r="I14" s="100">
        <f t="shared" si="0"/>
        <v>-9882.7</v>
      </c>
      <c r="J14" s="77">
        <f t="shared" si="1"/>
        <v>-71.14616254040473</v>
      </c>
      <c r="K14" s="106">
        <f t="shared" si="2"/>
        <v>-9397.7</v>
      </c>
      <c r="L14" s="106">
        <f t="shared" si="2"/>
        <v>-9397.7</v>
      </c>
    </row>
    <row r="15" spans="2:12" s="5" customFormat="1" ht="32.25" customHeight="1" thickBot="1">
      <c r="B15" s="101" t="s">
        <v>218</v>
      </c>
      <c r="C15" s="56">
        <v>10376.1</v>
      </c>
      <c r="D15" s="56">
        <v>7247.2</v>
      </c>
      <c r="E15" s="56">
        <v>7247.2</v>
      </c>
      <c r="F15" s="56">
        <v>7090.9</v>
      </c>
      <c r="G15" s="56">
        <v>6890.9</v>
      </c>
      <c r="H15" s="56">
        <v>6890.9</v>
      </c>
      <c r="I15" s="100">
        <f t="shared" si="0"/>
        <v>-3285.2000000000007</v>
      </c>
      <c r="J15" s="77">
        <f t="shared" si="1"/>
        <v>-31.661221460857163</v>
      </c>
      <c r="K15" s="106">
        <f t="shared" si="2"/>
        <v>-156.30000000000018</v>
      </c>
      <c r="L15" s="106">
        <f t="shared" si="2"/>
        <v>-356.3000000000002</v>
      </c>
    </row>
    <row r="16" spans="2:12" s="5" customFormat="1" ht="36.75" customHeight="1" thickBot="1">
      <c r="B16" s="101" t="s">
        <v>155</v>
      </c>
      <c r="C16" s="99">
        <v>533.8</v>
      </c>
      <c r="D16" s="99">
        <v>200</v>
      </c>
      <c r="E16" s="99">
        <v>200</v>
      </c>
      <c r="F16" s="104">
        <v>193</v>
      </c>
      <c r="G16" s="104">
        <v>200</v>
      </c>
      <c r="H16" s="104">
        <v>200</v>
      </c>
      <c r="I16" s="130">
        <f aca="true" t="shared" si="3" ref="I16:I23">F16-C16</f>
        <v>-340.79999999999995</v>
      </c>
      <c r="J16" s="77">
        <f t="shared" si="1"/>
        <v>-63.84413638066692</v>
      </c>
      <c r="K16" s="45">
        <f aca="true" t="shared" si="4" ref="K16:L23">F16-D16</f>
        <v>-7</v>
      </c>
      <c r="L16" s="45">
        <f t="shared" si="4"/>
        <v>0</v>
      </c>
    </row>
    <row r="17" spans="2:12" s="5" customFormat="1" ht="18" customHeight="1" thickBot="1">
      <c r="B17" s="95" t="s">
        <v>162</v>
      </c>
      <c r="C17" s="99">
        <v>22535.7</v>
      </c>
      <c r="D17" s="99">
        <v>8509.7</v>
      </c>
      <c r="E17" s="103">
        <v>8509.7</v>
      </c>
      <c r="F17" s="45">
        <v>10471.3</v>
      </c>
      <c r="G17" s="45">
        <v>10471.3</v>
      </c>
      <c r="H17" s="45">
        <v>10471.3</v>
      </c>
      <c r="I17" s="99">
        <f t="shared" si="3"/>
        <v>-12064.400000000001</v>
      </c>
      <c r="J17" s="77">
        <f t="shared" si="1"/>
        <v>-53.534613968059574</v>
      </c>
      <c r="K17" s="45">
        <f t="shared" si="4"/>
        <v>1961.5999999999985</v>
      </c>
      <c r="L17" s="45">
        <f t="shared" si="4"/>
        <v>1961.5999999999985</v>
      </c>
    </row>
    <row r="18" spans="2:12" s="5" customFormat="1" ht="50.25" customHeight="1" thickBot="1">
      <c r="B18" s="102" t="s">
        <v>157</v>
      </c>
      <c r="C18" s="99">
        <v>2127.1</v>
      </c>
      <c r="D18" s="99">
        <v>2077.1</v>
      </c>
      <c r="E18" s="103">
        <v>2077.1</v>
      </c>
      <c r="F18" s="45">
        <v>2394.9</v>
      </c>
      <c r="G18" s="45">
        <v>2394.9</v>
      </c>
      <c r="H18" s="45">
        <v>2394.9</v>
      </c>
      <c r="I18" s="99">
        <f t="shared" si="3"/>
        <v>267.8000000000002</v>
      </c>
      <c r="J18" s="77">
        <f t="shared" si="1"/>
        <v>12.589911146631579</v>
      </c>
      <c r="K18" s="45">
        <f t="shared" si="4"/>
        <v>317.8000000000002</v>
      </c>
      <c r="L18" s="45">
        <f t="shared" si="4"/>
        <v>317.8000000000002</v>
      </c>
    </row>
    <row r="19" spans="2:12" s="5" customFormat="1" ht="44.25" customHeight="1" thickBot="1">
      <c r="B19" s="95" t="s">
        <v>158</v>
      </c>
      <c r="C19" s="99">
        <v>600</v>
      </c>
      <c r="D19" s="99">
        <v>0</v>
      </c>
      <c r="E19" s="99">
        <v>0</v>
      </c>
      <c r="F19" s="105">
        <v>120</v>
      </c>
      <c r="G19" s="45">
        <v>0</v>
      </c>
      <c r="H19" s="45">
        <v>0</v>
      </c>
      <c r="I19" s="99">
        <f t="shared" si="3"/>
        <v>-480</v>
      </c>
      <c r="J19" s="77">
        <f t="shared" si="1"/>
        <v>-80</v>
      </c>
      <c r="K19" s="45">
        <f t="shared" si="4"/>
        <v>120</v>
      </c>
      <c r="L19" s="45">
        <f t="shared" si="4"/>
        <v>0</v>
      </c>
    </row>
    <row r="20" spans="2:12" s="5" customFormat="1" ht="22.5" customHeight="1" hidden="1" thickBot="1">
      <c r="B20" s="102" t="s">
        <v>159</v>
      </c>
      <c r="C20" s="99">
        <v>0</v>
      </c>
      <c r="D20" s="99">
        <v>0</v>
      </c>
      <c r="E20" s="99">
        <v>0</v>
      </c>
      <c r="F20" s="103">
        <v>0</v>
      </c>
      <c r="G20" s="45">
        <v>0</v>
      </c>
      <c r="H20" s="45">
        <v>0</v>
      </c>
      <c r="I20" s="99">
        <f t="shared" si="3"/>
        <v>0</v>
      </c>
      <c r="J20" s="77" t="e">
        <f t="shared" si="1"/>
        <v>#DIV/0!</v>
      </c>
      <c r="K20" s="45">
        <f t="shared" si="4"/>
        <v>0</v>
      </c>
      <c r="L20" s="45">
        <f t="shared" si="4"/>
        <v>0</v>
      </c>
    </row>
    <row r="21" spans="2:12" s="5" customFormat="1" ht="36" customHeight="1" thickBot="1">
      <c r="B21" s="101" t="s">
        <v>177</v>
      </c>
      <c r="C21" s="99">
        <v>52569.8</v>
      </c>
      <c r="D21" s="99">
        <v>50973.6</v>
      </c>
      <c r="E21" s="99">
        <v>50973.6</v>
      </c>
      <c r="F21" s="103">
        <v>57640.2</v>
      </c>
      <c r="G21" s="45">
        <v>57881.7</v>
      </c>
      <c r="H21" s="45">
        <v>57881.7</v>
      </c>
      <c r="I21" s="99">
        <f t="shared" si="3"/>
        <v>5070.399999999994</v>
      </c>
      <c r="J21" s="77">
        <f t="shared" si="1"/>
        <v>9.645081396543247</v>
      </c>
      <c r="K21" s="45">
        <f t="shared" si="4"/>
        <v>6666.5999999999985</v>
      </c>
      <c r="L21" s="45">
        <f t="shared" si="4"/>
        <v>6908.0999999999985</v>
      </c>
    </row>
    <row r="22" spans="2:12" s="5" customFormat="1" ht="33" customHeight="1" thickBot="1">
      <c r="B22" s="101" t="s">
        <v>160</v>
      </c>
      <c r="C22" s="99">
        <v>2282.8</v>
      </c>
      <c r="D22" s="99">
        <v>2242.5</v>
      </c>
      <c r="E22" s="99">
        <v>2049</v>
      </c>
      <c r="F22" s="103">
        <v>3466.1</v>
      </c>
      <c r="G22" s="45">
        <v>3442.6</v>
      </c>
      <c r="H22" s="45">
        <v>3442.6</v>
      </c>
      <c r="I22" s="99">
        <f t="shared" si="3"/>
        <v>1183.2999999999997</v>
      </c>
      <c r="J22" s="77">
        <f t="shared" si="1"/>
        <v>51.83546521815313</v>
      </c>
      <c r="K22" s="45">
        <f t="shared" si="4"/>
        <v>1223.6</v>
      </c>
      <c r="L22" s="45">
        <f t="shared" si="4"/>
        <v>1393.6</v>
      </c>
    </row>
    <row r="23" spans="2:14" s="12" customFormat="1" ht="15.75" thickBot="1">
      <c r="B23" s="36" t="s">
        <v>31</v>
      </c>
      <c r="C23" s="33">
        <f>SUM(C9:C22)</f>
        <v>472450.0999999999</v>
      </c>
      <c r="D23" s="110">
        <f>SUM(D9:D22)</f>
        <v>408873.6</v>
      </c>
      <c r="E23" s="33">
        <f>SUM(E9:E22)</f>
        <v>404617.49999999994</v>
      </c>
      <c r="F23" s="160">
        <f>SUM(F9:F22)</f>
        <v>458034.4</v>
      </c>
      <c r="G23" s="161">
        <f>SUM(G9:G22)</f>
        <v>456365.9</v>
      </c>
      <c r="H23" s="161">
        <f>SUM(H9:H22)</f>
        <v>453838.5</v>
      </c>
      <c r="I23" s="131">
        <f t="shared" si="3"/>
        <v>-14415.699999999895</v>
      </c>
      <c r="J23" s="28">
        <f t="shared" si="1"/>
        <v>-3.051264038255013</v>
      </c>
      <c r="K23" s="79">
        <f t="shared" si="4"/>
        <v>49160.80000000005</v>
      </c>
      <c r="L23" s="78">
        <f t="shared" si="4"/>
        <v>51748.40000000008</v>
      </c>
      <c r="N23" s="5"/>
    </row>
    <row r="24" spans="3:14" s="12" customFormat="1" ht="15">
      <c r="C24" s="109"/>
      <c r="D24" s="146"/>
      <c r="E24" s="159"/>
      <c r="F24" s="109"/>
      <c r="G24" s="109"/>
      <c r="H24" s="109"/>
      <c r="I24" s="109"/>
      <c r="J24" s="143"/>
      <c r="K24" s="144"/>
      <c r="L24" s="145"/>
      <c r="N24" s="5"/>
    </row>
    <row r="25" spans="2:14" ht="18.75">
      <c r="B25" s="1" t="s">
        <v>15</v>
      </c>
      <c r="C25" s="81"/>
      <c r="D25" s="81"/>
      <c r="E25" s="81"/>
      <c r="F25" s="81"/>
      <c r="G25" s="81"/>
      <c r="H25" s="81"/>
      <c r="J25" s="81"/>
      <c r="N25" s="5"/>
    </row>
    <row r="26" spans="2:14" ht="18.75">
      <c r="B26" s="199" t="s">
        <v>104</v>
      </c>
      <c r="C26" s="200"/>
      <c r="D26" s="200"/>
      <c r="E26" s="200"/>
      <c r="F26" s="200"/>
      <c r="G26" s="200"/>
      <c r="H26" s="200"/>
      <c r="I26" s="200"/>
      <c r="J26" s="200"/>
      <c r="K26" s="1" t="s">
        <v>166</v>
      </c>
      <c r="L26" s="1"/>
      <c r="N26" s="5"/>
    </row>
    <row r="27" spans="2:14" ht="18.75">
      <c r="B27" s="2"/>
      <c r="K27" s="1"/>
      <c r="L27" s="1"/>
      <c r="N27" s="5"/>
    </row>
    <row r="28" spans="2:14" ht="18.75">
      <c r="B28" s="199"/>
      <c r="C28" s="200"/>
      <c r="D28" s="200"/>
      <c r="E28" s="200"/>
      <c r="F28" s="200"/>
      <c r="G28" s="200"/>
      <c r="H28" s="200"/>
      <c r="I28" s="200"/>
      <c r="K28" s="1"/>
      <c r="L28" s="1"/>
      <c r="N28" s="5"/>
    </row>
    <row r="29" spans="2:14" ht="18.75">
      <c r="B29" s="199"/>
      <c r="C29" s="200"/>
      <c r="D29" s="200"/>
      <c r="E29" s="200"/>
      <c r="F29" s="200"/>
      <c r="G29" s="200"/>
      <c r="H29" s="200"/>
      <c r="I29" s="200"/>
      <c r="K29" s="1"/>
      <c r="L29" s="1"/>
      <c r="N29" s="5"/>
    </row>
    <row r="30" ht="15">
      <c r="N30" s="5"/>
    </row>
    <row r="31" ht="15">
      <c r="N31" s="5"/>
    </row>
    <row r="32" ht="15">
      <c r="N32" s="5"/>
    </row>
    <row r="33" ht="15">
      <c r="N33" s="5"/>
    </row>
    <row r="34" ht="15">
      <c r="N34" s="5"/>
    </row>
    <row r="35" ht="15">
      <c r="N35" s="5"/>
    </row>
    <row r="36" ht="15">
      <c r="N36" s="5"/>
    </row>
    <row r="37" ht="15">
      <c r="N37" s="5"/>
    </row>
    <row r="38" ht="15">
      <c r="N38" s="5"/>
    </row>
    <row r="42" ht="18.75">
      <c r="B42" s="1"/>
    </row>
    <row r="43" spans="2:15" ht="15.75" customHeight="1"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</row>
    <row r="44" ht="18.75">
      <c r="B44" s="2"/>
    </row>
    <row r="45" spans="2:14" ht="15.75" customHeight="1"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</row>
    <row r="46" spans="2:14" ht="15.75" customHeight="1"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</row>
  </sheetData>
  <sheetProtection/>
  <mergeCells count="12">
    <mergeCell ref="B28:I28"/>
    <mergeCell ref="B29:I29"/>
    <mergeCell ref="B43:O43"/>
    <mergeCell ref="B45:N45"/>
    <mergeCell ref="B46:N46"/>
    <mergeCell ref="B26:J26"/>
    <mergeCell ref="L2:N2"/>
    <mergeCell ref="B7:B8"/>
    <mergeCell ref="C7:E7"/>
    <mergeCell ref="F7:H7"/>
    <mergeCell ref="I7:J7"/>
    <mergeCell ref="K7:L7"/>
  </mergeCells>
  <printOptions/>
  <pageMargins left="0.5118110236220472" right="0.5118110236220472" top="0.35433070866141736" bottom="0.35433070866141736" header="0" footer="0"/>
  <pageSetup horizontalDpi="180" verticalDpi="18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43"/>
  <sheetViews>
    <sheetView tabSelected="1" zoomScalePageLayoutView="0" workbookViewId="0" topLeftCell="D1">
      <selection activeCell="B23" sqref="B23:J23"/>
    </sheetView>
  </sheetViews>
  <sheetFormatPr defaultColWidth="9.140625" defaultRowHeight="15"/>
  <cols>
    <col min="1" max="1" width="1.1484375" style="0" customWidth="1"/>
    <col min="2" max="2" width="45.00390625" style="0" customWidth="1"/>
    <col min="3" max="3" width="11.28125" style="0" customWidth="1"/>
    <col min="4" max="7" width="11.140625" style="0" customWidth="1"/>
    <col min="8" max="8" width="12.00390625" style="0" customWidth="1"/>
    <col min="9" max="9" width="12.421875" style="0" customWidth="1"/>
    <col min="10" max="10" width="11.8515625" style="0" customWidth="1"/>
    <col min="11" max="11" width="11.00390625" style="0" customWidth="1"/>
    <col min="12" max="12" width="11.421875" style="0" customWidth="1"/>
    <col min="13" max="13" width="0" style="0" hidden="1" customWidth="1"/>
    <col min="14" max="14" width="9.140625" style="0" hidden="1" customWidth="1"/>
    <col min="15" max="15" width="11.140625" style="0" hidden="1" customWidth="1"/>
    <col min="16" max="19" width="0" style="0" hidden="1" customWidth="1"/>
  </cols>
  <sheetData>
    <row r="2" spans="11:13" ht="15" customHeight="1">
      <c r="K2" s="208" t="s">
        <v>144</v>
      </c>
      <c r="L2" s="200"/>
      <c r="M2" s="192"/>
    </row>
    <row r="4" spans="3:7" ht="18.75">
      <c r="C4" s="3" t="s">
        <v>245</v>
      </c>
      <c r="D4" s="14"/>
      <c r="E4" s="14"/>
      <c r="F4" s="14"/>
      <c r="G4" s="14"/>
    </row>
    <row r="5" spans="2:7" ht="15.75">
      <c r="B5" s="14"/>
      <c r="D5" s="15"/>
      <c r="E5" s="15"/>
      <c r="F5" s="15"/>
      <c r="G5" s="15"/>
    </row>
    <row r="6" spans="2:7" ht="15.75">
      <c r="B6" s="14"/>
      <c r="C6" s="14"/>
      <c r="D6" s="14"/>
      <c r="E6" s="14"/>
      <c r="F6" s="14"/>
      <c r="G6" s="14"/>
    </row>
    <row r="7" spans="12:14" ht="15.75" thickBot="1">
      <c r="L7" s="5"/>
      <c r="N7" s="5"/>
    </row>
    <row r="8" spans="2:14" ht="70.5" customHeight="1" thickBot="1">
      <c r="B8" s="210" t="s">
        <v>163</v>
      </c>
      <c r="C8" s="233" t="s">
        <v>243</v>
      </c>
      <c r="D8" s="234"/>
      <c r="E8" s="235"/>
      <c r="F8" s="233" t="s">
        <v>42</v>
      </c>
      <c r="G8" s="234"/>
      <c r="H8" s="225"/>
      <c r="I8" s="233" t="s">
        <v>43</v>
      </c>
      <c r="J8" s="236"/>
      <c r="K8" s="233" t="s">
        <v>44</v>
      </c>
      <c r="L8" s="225"/>
      <c r="N8" s="5"/>
    </row>
    <row r="9" spans="2:14" ht="54.75" customHeight="1" thickBot="1">
      <c r="B9" s="211"/>
      <c r="C9" s="80" t="s">
        <v>135</v>
      </c>
      <c r="D9" s="6" t="s">
        <v>172</v>
      </c>
      <c r="E9" s="6" t="s">
        <v>217</v>
      </c>
      <c r="F9" s="6" t="s">
        <v>172</v>
      </c>
      <c r="G9" s="6" t="s">
        <v>217</v>
      </c>
      <c r="H9" s="6" t="s">
        <v>236</v>
      </c>
      <c r="I9" s="6" t="s">
        <v>237</v>
      </c>
      <c r="J9" s="6" t="s">
        <v>238</v>
      </c>
      <c r="K9" s="7" t="s">
        <v>239</v>
      </c>
      <c r="L9" s="6" t="s">
        <v>240</v>
      </c>
      <c r="N9" s="5"/>
    </row>
    <row r="10" spans="2:19" s="5" customFormat="1" ht="33.75" customHeight="1" thickBot="1">
      <c r="B10" s="83" t="s">
        <v>106</v>
      </c>
      <c r="C10" s="84">
        <v>52687.8</v>
      </c>
      <c r="D10" s="84">
        <v>39758</v>
      </c>
      <c r="E10" s="84">
        <v>39789.7</v>
      </c>
      <c r="F10" s="85">
        <v>47000.9</v>
      </c>
      <c r="G10" s="85">
        <v>47122.3</v>
      </c>
      <c r="H10" s="85">
        <v>46385.5</v>
      </c>
      <c r="I10" s="84">
        <f>F10-C10</f>
        <v>-5686.9000000000015</v>
      </c>
      <c r="J10" s="87">
        <f>((F10/C10)*100)-100</f>
        <v>-10.79358029752619</v>
      </c>
      <c r="K10" s="86">
        <f>F10-D10</f>
        <v>7242.9000000000015</v>
      </c>
      <c r="L10" s="86">
        <f>G10-E10</f>
        <v>7332.600000000006</v>
      </c>
      <c r="M10" s="173">
        <f>47774.7-F10</f>
        <v>773.7999999999956</v>
      </c>
      <c r="Q10" s="5">
        <v>47774.7</v>
      </c>
      <c r="R10" s="5">
        <v>39758</v>
      </c>
      <c r="S10" s="5">
        <v>39789.7</v>
      </c>
    </row>
    <row r="11" spans="2:19" s="5" customFormat="1" ht="32.25" thickBot="1">
      <c r="B11" s="83" t="s">
        <v>107</v>
      </c>
      <c r="C11" s="84">
        <v>1720.4</v>
      </c>
      <c r="D11" s="84">
        <v>2067.6</v>
      </c>
      <c r="E11" s="84">
        <v>2067.6</v>
      </c>
      <c r="F11" s="84">
        <v>1818.1</v>
      </c>
      <c r="G11" s="84">
        <v>1798.2</v>
      </c>
      <c r="H11" s="84">
        <v>1798.2</v>
      </c>
      <c r="I11" s="84">
        <f>F11-C11</f>
        <v>97.69999999999982</v>
      </c>
      <c r="J11" s="87">
        <f>((F11/C11)*100)-100</f>
        <v>5.678911880957898</v>
      </c>
      <c r="K11" s="86">
        <f aca="true" t="shared" si="0" ref="K11:L13">F11-D11</f>
        <v>-249.5</v>
      </c>
      <c r="L11" s="86">
        <f t="shared" si="0"/>
        <v>-269.39999999999986</v>
      </c>
      <c r="Q11" s="5">
        <v>2287.5</v>
      </c>
      <c r="R11" s="5">
        <v>2067.6</v>
      </c>
      <c r="S11" s="5">
        <v>2067.6</v>
      </c>
    </row>
    <row r="12" spans="2:19" s="5" customFormat="1" ht="33" customHeight="1" thickBot="1">
      <c r="B12" s="83" t="s">
        <v>108</v>
      </c>
      <c r="C12" s="84">
        <v>1419.9</v>
      </c>
      <c r="D12" s="84">
        <v>1110.9</v>
      </c>
      <c r="E12" s="84">
        <v>1110.9</v>
      </c>
      <c r="F12" s="84">
        <v>1728.3</v>
      </c>
      <c r="G12" s="84">
        <v>1728.3</v>
      </c>
      <c r="H12" s="84">
        <v>1728.3</v>
      </c>
      <c r="I12" s="84">
        <f>F12-C12</f>
        <v>308.39999999999986</v>
      </c>
      <c r="J12" s="87">
        <f>((F12/C12)*100)-100</f>
        <v>21.719839425311633</v>
      </c>
      <c r="K12" s="86">
        <f t="shared" si="0"/>
        <v>617.3999999999999</v>
      </c>
      <c r="L12" s="86">
        <f t="shared" si="0"/>
        <v>617.3999999999999</v>
      </c>
      <c r="Q12" s="5">
        <v>1110.9</v>
      </c>
      <c r="R12" s="5">
        <v>1110.9</v>
      </c>
      <c r="S12" s="5">
        <v>1110.9</v>
      </c>
    </row>
    <row r="13" spans="2:19" s="5" customFormat="1" ht="16.5" thickBot="1">
      <c r="B13" s="83" t="s">
        <v>109</v>
      </c>
      <c r="C13" s="88">
        <v>188735</v>
      </c>
      <c r="D13" s="88">
        <v>127865.9</v>
      </c>
      <c r="E13" s="88">
        <v>126883</v>
      </c>
      <c r="F13" s="88">
        <v>170171.6</v>
      </c>
      <c r="G13" s="88">
        <v>168028.2</v>
      </c>
      <c r="H13" s="88">
        <v>165497.9</v>
      </c>
      <c r="I13" s="88">
        <f>F13-C13</f>
        <v>-18563.399999999994</v>
      </c>
      <c r="J13" s="87">
        <f>((F13/C13)*100)-100</f>
        <v>-9.835695551964392</v>
      </c>
      <c r="K13" s="86">
        <f t="shared" si="0"/>
        <v>42305.70000000001</v>
      </c>
      <c r="L13" s="86">
        <f t="shared" si="0"/>
        <v>41145.20000000001</v>
      </c>
      <c r="M13" s="173">
        <f>F13-140196.9</f>
        <v>29974.70000000001</v>
      </c>
      <c r="N13" s="173">
        <f>G13-127865.9</f>
        <v>40162.30000000002</v>
      </c>
      <c r="O13" s="173">
        <f>H13-126883</f>
        <v>38614.899999999994</v>
      </c>
      <c r="Q13" s="5">
        <v>140196.9</v>
      </c>
      <c r="R13" s="5">
        <v>127865.9</v>
      </c>
      <c r="S13" s="5">
        <v>126883</v>
      </c>
    </row>
    <row r="14" spans="2:12" s="5" customFormat="1" ht="15.75" customHeight="1">
      <c r="B14" s="242" t="s">
        <v>110</v>
      </c>
      <c r="C14" s="237">
        <v>3627.2</v>
      </c>
      <c r="D14" s="237">
        <v>2781.3</v>
      </c>
      <c r="E14" s="237">
        <v>2781.3</v>
      </c>
      <c r="F14" s="237">
        <v>2730.7</v>
      </c>
      <c r="G14" s="237">
        <v>2730.7</v>
      </c>
      <c r="H14" s="237">
        <v>2730.7</v>
      </c>
      <c r="I14" s="237">
        <f>F14-C14</f>
        <v>-896.5</v>
      </c>
      <c r="J14" s="239">
        <f>((F14/C14)*100)-100</f>
        <v>-24.716034406704907</v>
      </c>
      <c r="K14" s="237">
        <f>F14-D14</f>
        <v>-50.600000000000364</v>
      </c>
      <c r="L14" s="237">
        <f>G14-E14</f>
        <v>-50.600000000000364</v>
      </c>
    </row>
    <row r="15" spans="2:19" s="5" customFormat="1" ht="18.75" customHeight="1" thickBot="1">
      <c r="B15" s="243"/>
      <c r="C15" s="238"/>
      <c r="D15" s="238"/>
      <c r="E15" s="238"/>
      <c r="F15" s="238"/>
      <c r="G15" s="238"/>
      <c r="H15" s="238"/>
      <c r="I15" s="238"/>
      <c r="J15" s="240"/>
      <c r="K15" s="241"/>
      <c r="L15" s="241"/>
      <c r="Q15" s="5">
        <v>2781.3</v>
      </c>
      <c r="R15" s="5">
        <v>2781.3</v>
      </c>
      <c r="S15" s="5">
        <v>2781.3</v>
      </c>
    </row>
    <row r="16" spans="2:19" s="5" customFormat="1" ht="32.25" thickBot="1">
      <c r="B16" s="83" t="s">
        <v>180</v>
      </c>
      <c r="C16" s="88">
        <v>242261.2</v>
      </c>
      <c r="D16" s="88">
        <v>238626.1</v>
      </c>
      <c r="E16" s="88">
        <v>235354</v>
      </c>
      <c r="F16" s="88">
        <v>229687.4</v>
      </c>
      <c r="G16" s="88">
        <v>230041.9</v>
      </c>
      <c r="H16" s="88">
        <v>230041.9</v>
      </c>
      <c r="I16" s="132">
        <f>F16-C16</f>
        <v>-12573.800000000017</v>
      </c>
      <c r="J16" s="89">
        <f>(F16/C16)*100-100</f>
        <v>-5.190183157682711</v>
      </c>
      <c r="K16" s="91">
        <f>F16-D16</f>
        <v>-8938.700000000012</v>
      </c>
      <c r="L16" s="92">
        <f>G16-E16</f>
        <v>-5312.100000000006</v>
      </c>
      <c r="M16" s="173">
        <f>F16-233343.2</f>
        <v>-3655.8000000000175</v>
      </c>
      <c r="N16" s="173">
        <f>G16-238626.1</f>
        <v>-8584.200000000012</v>
      </c>
      <c r="O16" s="173">
        <f>H16-235354</f>
        <v>-5312.100000000006</v>
      </c>
      <c r="Q16" s="5">
        <v>233343.2</v>
      </c>
      <c r="R16" s="5">
        <v>238626.1</v>
      </c>
      <c r="S16" s="5">
        <v>235354</v>
      </c>
    </row>
    <row r="17" spans="2:19" s="5" customFormat="1" ht="19.5" customHeight="1" thickBot="1">
      <c r="B17" s="83" t="s">
        <v>111</v>
      </c>
      <c r="C17" s="88">
        <v>23140.5</v>
      </c>
      <c r="D17" s="88">
        <v>19941.5</v>
      </c>
      <c r="E17" s="88">
        <v>19941.5</v>
      </c>
      <c r="F17" s="88">
        <v>28974.7</v>
      </c>
      <c r="G17" s="88">
        <v>28854.7</v>
      </c>
      <c r="H17" s="88">
        <v>28854.7</v>
      </c>
      <c r="I17" s="132">
        <f>F17-C17</f>
        <v>5834.200000000001</v>
      </c>
      <c r="J17" s="89">
        <f>(F17/C17)*100-100</f>
        <v>25.21207406927249</v>
      </c>
      <c r="K17" s="91">
        <f>F17-D17</f>
        <v>9033.2</v>
      </c>
      <c r="L17" s="92">
        <f>G17-E17</f>
        <v>8913.2</v>
      </c>
      <c r="Q17" s="5">
        <v>20541.5</v>
      </c>
      <c r="R17" s="5">
        <v>19941.5</v>
      </c>
      <c r="S17" s="5">
        <v>19941.5</v>
      </c>
    </row>
    <row r="18" spans="2:19" s="5" customFormat="1" ht="19.5" customHeight="1" thickBot="1">
      <c r="B18" s="83" t="s">
        <v>101</v>
      </c>
      <c r="C18" s="88">
        <f>'[1]Лист1'!$G$899</f>
        <v>0</v>
      </c>
      <c r="D18" s="88">
        <v>6355.5</v>
      </c>
      <c r="E18" s="88">
        <v>12821.6</v>
      </c>
      <c r="F18" s="88">
        <v>0</v>
      </c>
      <c r="G18" s="85">
        <v>6778.2</v>
      </c>
      <c r="H18" s="90">
        <v>13782.6</v>
      </c>
      <c r="I18" s="132">
        <f>F18-C18</f>
        <v>0</v>
      </c>
      <c r="J18" s="89">
        <v>0</v>
      </c>
      <c r="K18" s="91">
        <f>F18-D18</f>
        <v>-6355.5</v>
      </c>
      <c r="L18" s="92">
        <f>G18-E18</f>
        <v>-6043.400000000001</v>
      </c>
      <c r="R18" s="5">
        <v>6355.5</v>
      </c>
      <c r="S18" s="5">
        <v>12821.6</v>
      </c>
    </row>
    <row r="19" spans="2:19" s="12" customFormat="1" ht="16.5" thickBot="1">
      <c r="B19" s="52" t="s">
        <v>31</v>
      </c>
      <c r="C19" s="53">
        <f>SUM(C10:C17)</f>
        <v>513592</v>
      </c>
      <c r="D19" s="53">
        <f>SUM(D10:D18)</f>
        <v>438506.8</v>
      </c>
      <c r="E19" s="53">
        <f>SUM(E10:E18)</f>
        <v>440749.6</v>
      </c>
      <c r="F19" s="53">
        <f>SUM(F10:F18)</f>
        <v>482111.7</v>
      </c>
      <c r="G19" s="53">
        <f>SUM(G10:G18)</f>
        <v>487082.5</v>
      </c>
      <c r="H19" s="53">
        <f>SUM(H10:H18)</f>
        <v>490819.8</v>
      </c>
      <c r="I19" s="133">
        <f>F19-C19</f>
        <v>-31480.29999999999</v>
      </c>
      <c r="J19" s="82">
        <f>(F19/C19)*100-100</f>
        <v>-6.129437374413925</v>
      </c>
      <c r="K19" s="93">
        <f>F19-D19</f>
        <v>43604.90000000002</v>
      </c>
      <c r="L19" s="94">
        <f>G19-E19</f>
        <v>46332.90000000002</v>
      </c>
      <c r="N19" s="5"/>
      <c r="Q19" s="12">
        <f>SUM(Q10:Q18)</f>
        <v>448036</v>
      </c>
      <c r="R19" s="12">
        <f>SUM(R10:R18)</f>
        <v>438506.8</v>
      </c>
      <c r="S19" s="12">
        <f>SUM(S10:S18)</f>
        <v>440749.6</v>
      </c>
    </row>
    <row r="20" s="12" customFormat="1" ht="15">
      <c r="N20" s="5"/>
    </row>
    <row r="21" spans="4:14" ht="15">
      <c r="D21" s="81"/>
      <c r="N21" s="5"/>
    </row>
    <row r="22" spans="2:14" ht="18.75">
      <c r="B22" s="1" t="s">
        <v>15</v>
      </c>
      <c r="N22" s="5"/>
    </row>
    <row r="23" spans="2:14" ht="18.75">
      <c r="B23" s="199" t="s">
        <v>104</v>
      </c>
      <c r="C23" s="200"/>
      <c r="D23" s="200"/>
      <c r="E23" s="200"/>
      <c r="F23" s="200"/>
      <c r="G23" s="200"/>
      <c r="H23" s="200"/>
      <c r="I23" s="200"/>
      <c r="J23" s="200"/>
      <c r="K23" s="1" t="s">
        <v>105</v>
      </c>
      <c r="L23" s="1"/>
      <c r="N23" s="5"/>
    </row>
    <row r="24" spans="2:14" ht="18.75">
      <c r="B24" s="2"/>
      <c r="K24" s="1"/>
      <c r="L24" s="1"/>
      <c r="N24" s="5"/>
    </row>
    <row r="25" spans="2:14" ht="18.75">
      <c r="B25" s="199"/>
      <c r="C25" s="200"/>
      <c r="D25" s="200"/>
      <c r="E25" s="200"/>
      <c r="F25" s="200"/>
      <c r="G25" s="200"/>
      <c r="H25" s="200"/>
      <c r="I25" s="200"/>
      <c r="K25" s="1"/>
      <c r="L25" s="1"/>
      <c r="N25" s="5"/>
    </row>
    <row r="26" spans="2:14" ht="18.75">
      <c r="B26" s="199"/>
      <c r="C26" s="200"/>
      <c r="D26" s="200"/>
      <c r="E26" s="200"/>
      <c r="F26" s="200"/>
      <c r="G26" s="200"/>
      <c r="H26" s="200"/>
      <c r="I26" s="200"/>
      <c r="K26" s="1"/>
      <c r="L26" s="1"/>
      <c r="N26" s="5"/>
    </row>
    <row r="27" ht="15">
      <c r="N27" s="5"/>
    </row>
    <row r="28" ht="15">
      <c r="N28" s="5"/>
    </row>
    <row r="29" ht="15">
      <c r="N29" s="5"/>
    </row>
    <row r="30" ht="15">
      <c r="N30" s="5"/>
    </row>
    <row r="31" ht="15">
      <c r="N31" s="5"/>
    </row>
    <row r="32" ht="15">
      <c r="N32" s="5"/>
    </row>
    <row r="33" ht="15">
      <c r="N33" s="5"/>
    </row>
    <row r="34" ht="15">
      <c r="N34" s="5"/>
    </row>
    <row r="35" ht="15">
      <c r="N35" s="5"/>
    </row>
    <row r="39" ht="18.75">
      <c r="B39" s="1"/>
    </row>
    <row r="40" spans="2:15" ht="15.75" customHeight="1"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</row>
    <row r="41" ht="18.75">
      <c r="B41" s="2"/>
    </row>
    <row r="42" spans="2:14" ht="15.75" customHeight="1"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</row>
    <row r="43" spans="2:14" ht="15.75" customHeight="1"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</row>
  </sheetData>
  <sheetProtection/>
  <mergeCells count="23">
    <mergeCell ref="K2:L2"/>
    <mergeCell ref="B40:O40"/>
    <mergeCell ref="B8:B9"/>
    <mergeCell ref="C8:E8"/>
    <mergeCell ref="F8:H8"/>
    <mergeCell ref="I8:J8"/>
    <mergeCell ref="K8:L8"/>
    <mergeCell ref="B42:N42"/>
    <mergeCell ref="B43:N43"/>
    <mergeCell ref="G14:G15"/>
    <mergeCell ref="H14:H15"/>
    <mergeCell ref="I14:I15"/>
    <mergeCell ref="J14:J15"/>
    <mergeCell ref="K14:K15"/>
    <mergeCell ref="L14:L15"/>
    <mergeCell ref="B14:B15"/>
    <mergeCell ref="C14:C15"/>
    <mergeCell ref="D14:D15"/>
    <mergeCell ref="E14:E15"/>
    <mergeCell ref="F14:F15"/>
    <mergeCell ref="B23:J23"/>
    <mergeCell ref="B25:I25"/>
    <mergeCell ref="B26:I2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4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.1484375" style="0" customWidth="1"/>
    <col min="2" max="2" width="45.00390625" style="0" customWidth="1"/>
    <col min="3" max="3" width="22.00390625" style="0" customWidth="1"/>
    <col min="4" max="4" width="12.140625" style="0" customWidth="1"/>
    <col min="5" max="5" width="11.7109375" style="0" customWidth="1"/>
    <col min="6" max="7" width="11.140625" style="0" customWidth="1"/>
    <col min="8" max="8" width="12.00390625" style="0" customWidth="1"/>
    <col min="9" max="9" width="14.421875" style="0" customWidth="1"/>
    <col min="10" max="10" width="13.57421875" style="0" customWidth="1"/>
    <col min="12" max="12" width="9.140625" style="0" customWidth="1"/>
    <col min="13" max="13" width="27.57421875" style="0" customWidth="1"/>
  </cols>
  <sheetData>
    <row r="2" spans="10:12" ht="15">
      <c r="J2" s="208" t="s">
        <v>147</v>
      </c>
      <c r="K2" s="209"/>
      <c r="L2" s="209"/>
    </row>
    <row r="4" spans="2:7" ht="18.75">
      <c r="B4" s="3" t="s">
        <v>278</v>
      </c>
      <c r="D4" s="14"/>
      <c r="E4" s="14"/>
      <c r="F4" s="14"/>
      <c r="G4" s="14"/>
    </row>
    <row r="5" spans="2:7" ht="18.75">
      <c r="B5" s="14"/>
      <c r="C5" s="3"/>
      <c r="D5" s="14"/>
      <c r="E5" s="14"/>
      <c r="F5" s="14"/>
      <c r="G5" s="14"/>
    </row>
    <row r="6" spans="10:12" ht="15.75" thickBot="1">
      <c r="J6" s="5" t="s">
        <v>148</v>
      </c>
      <c r="L6" s="5"/>
    </row>
    <row r="7" spans="2:12" ht="114.75" customHeight="1" thickBot="1">
      <c r="B7" s="210" t="s">
        <v>164</v>
      </c>
      <c r="C7" s="58" t="s">
        <v>173</v>
      </c>
      <c r="D7" s="233" t="s">
        <v>279</v>
      </c>
      <c r="E7" s="234"/>
      <c r="F7" s="233" t="s">
        <v>42</v>
      </c>
      <c r="G7" s="234"/>
      <c r="H7" s="225"/>
      <c r="I7" s="233" t="s">
        <v>279</v>
      </c>
      <c r="J7" s="235"/>
      <c r="L7" s="5"/>
    </row>
    <row r="8" spans="2:12" ht="35.25" customHeight="1" thickBot="1">
      <c r="B8" s="211"/>
      <c r="C8" s="6">
        <v>2018</v>
      </c>
      <c r="D8" s="80" t="s">
        <v>172</v>
      </c>
      <c r="E8" s="6" t="s">
        <v>217</v>
      </c>
      <c r="F8" s="6" t="s">
        <v>172</v>
      </c>
      <c r="G8" s="6" t="s">
        <v>217</v>
      </c>
      <c r="H8" s="6" t="s">
        <v>236</v>
      </c>
      <c r="I8" s="6" t="s">
        <v>280</v>
      </c>
      <c r="J8" s="6" t="s">
        <v>240</v>
      </c>
      <c r="L8" s="5"/>
    </row>
    <row r="9" spans="2:10" s="118" customFormat="1" ht="31.5" customHeight="1" thickBot="1">
      <c r="B9" s="55" t="s">
        <v>137</v>
      </c>
      <c r="C9" s="117">
        <f>C13+C16+C10</f>
        <v>22615.099999999977</v>
      </c>
      <c r="D9" s="117">
        <f aca="true" t="shared" si="0" ref="D9:J9">D13+D16+D10</f>
        <v>0</v>
      </c>
      <c r="E9" s="117">
        <f t="shared" si="0"/>
        <v>0</v>
      </c>
      <c r="F9" s="117">
        <f t="shared" si="0"/>
        <v>0</v>
      </c>
      <c r="G9" s="117">
        <f t="shared" si="0"/>
        <v>0</v>
      </c>
      <c r="H9" s="117">
        <f t="shared" si="0"/>
        <v>0</v>
      </c>
      <c r="I9" s="117">
        <f t="shared" si="0"/>
        <v>0</v>
      </c>
      <c r="J9" s="117">
        <f t="shared" si="0"/>
        <v>0</v>
      </c>
    </row>
    <row r="10" spans="2:10" s="118" customFormat="1" ht="18.75" customHeight="1" thickBot="1">
      <c r="B10" s="116" t="s">
        <v>165</v>
      </c>
      <c r="C10" s="119">
        <f>C11-C12</f>
        <v>0</v>
      </c>
      <c r="D10" s="119">
        <f aca="true" t="shared" si="1" ref="D10:J10">D11-D12</f>
        <v>0</v>
      </c>
      <c r="E10" s="119">
        <f t="shared" si="1"/>
        <v>0</v>
      </c>
      <c r="F10" s="119">
        <f t="shared" si="1"/>
        <v>0</v>
      </c>
      <c r="G10" s="119">
        <f t="shared" si="1"/>
        <v>0</v>
      </c>
      <c r="H10" s="119">
        <f t="shared" si="1"/>
        <v>0</v>
      </c>
      <c r="I10" s="119">
        <f t="shared" si="1"/>
        <v>0</v>
      </c>
      <c r="J10" s="119">
        <f t="shared" si="1"/>
        <v>0</v>
      </c>
    </row>
    <row r="11" spans="2:10" s="118" customFormat="1" ht="18.75" customHeight="1" thickBot="1">
      <c r="B11" s="111" t="s">
        <v>139</v>
      </c>
      <c r="C11" s="119">
        <v>0</v>
      </c>
      <c r="D11" s="120">
        <v>0</v>
      </c>
      <c r="E11" s="120">
        <v>0</v>
      </c>
      <c r="F11" s="120">
        <v>0</v>
      </c>
      <c r="G11" s="120">
        <v>0</v>
      </c>
      <c r="H11" s="121">
        <v>0</v>
      </c>
      <c r="I11" s="122">
        <f>F11-D11</f>
        <v>0</v>
      </c>
      <c r="J11" s="125">
        <f>G11-E11</f>
        <v>0</v>
      </c>
    </row>
    <row r="12" spans="2:10" s="118" customFormat="1" ht="20.25" customHeight="1" thickBot="1">
      <c r="B12" s="111" t="s">
        <v>140</v>
      </c>
      <c r="C12" s="119">
        <v>0</v>
      </c>
      <c r="D12" s="120">
        <v>0</v>
      </c>
      <c r="E12" s="120">
        <v>0</v>
      </c>
      <c r="F12" s="120">
        <v>0</v>
      </c>
      <c r="G12" s="120">
        <v>0</v>
      </c>
      <c r="H12" s="121">
        <v>0</v>
      </c>
      <c r="I12" s="122">
        <f>F12-D12</f>
        <v>0</v>
      </c>
      <c r="J12" s="125">
        <f>G12-E12</f>
        <v>0</v>
      </c>
    </row>
    <row r="13" spans="2:10" s="118" customFormat="1" ht="32.25" customHeight="1" thickBot="1">
      <c r="B13" s="111" t="s">
        <v>138</v>
      </c>
      <c r="C13" s="123">
        <f>C14-C15</f>
        <v>21154.5</v>
      </c>
      <c r="D13" s="112">
        <f>D14-D15</f>
        <v>0</v>
      </c>
      <c r="E13" s="112">
        <f aca="true" t="shared" si="2" ref="E13:J13">E14-E15</f>
        <v>0</v>
      </c>
      <c r="F13" s="112">
        <f>F14-F15</f>
        <v>0</v>
      </c>
      <c r="G13" s="112">
        <f t="shared" si="2"/>
        <v>0</v>
      </c>
      <c r="H13" s="113">
        <f t="shared" si="2"/>
        <v>0</v>
      </c>
      <c r="I13" s="113">
        <f t="shared" si="2"/>
        <v>0</v>
      </c>
      <c r="J13" s="113">
        <f t="shared" si="2"/>
        <v>0</v>
      </c>
    </row>
    <row r="14" spans="2:10" s="118" customFormat="1" ht="21" customHeight="1" thickBot="1">
      <c r="B14" s="111" t="s">
        <v>139</v>
      </c>
      <c r="C14" s="123">
        <v>26204.5</v>
      </c>
      <c r="D14" s="112">
        <v>0</v>
      </c>
      <c r="E14" s="112">
        <v>0</v>
      </c>
      <c r="F14" s="112">
        <v>0</v>
      </c>
      <c r="G14" s="112">
        <v>0</v>
      </c>
      <c r="H14" s="113">
        <v>0</v>
      </c>
      <c r="I14" s="122">
        <f>F14-D14</f>
        <v>0</v>
      </c>
      <c r="J14" s="125">
        <f>G14-E14</f>
        <v>0</v>
      </c>
    </row>
    <row r="15" spans="2:10" s="118" customFormat="1" ht="21" customHeight="1" thickBot="1">
      <c r="B15" s="111" t="s">
        <v>140</v>
      </c>
      <c r="C15" s="123">
        <v>5050</v>
      </c>
      <c r="D15" s="112">
        <v>0</v>
      </c>
      <c r="E15" s="112">
        <v>0</v>
      </c>
      <c r="F15" s="112">
        <v>0</v>
      </c>
      <c r="G15" s="112">
        <v>0</v>
      </c>
      <c r="H15" s="113">
        <v>0</v>
      </c>
      <c r="I15" s="122">
        <f>F15-D15</f>
        <v>0</v>
      </c>
      <c r="J15" s="125">
        <f>G15-E15</f>
        <v>0</v>
      </c>
    </row>
    <row r="16" spans="2:10" s="118" customFormat="1" ht="32.25" customHeight="1" thickBot="1">
      <c r="B16" s="111" t="s">
        <v>141</v>
      </c>
      <c r="C16" s="123">
        <f>C17+C18</f>
        <v>1460.5999999999767</v>
      </c>
      <c r="D16" s="112">
        <v>0</v>
      </c>
      <c r="E16" s="112">
        <v>0</v>
      </c>
      <c r="F16" s="112">
        <f>F17+F18</f>
        <v>0</v>
      </c>
      <c r="G16" s="112">
        <f>G17+G18</f>
        <v>0</v>
      </c>
      <c r="H16" s="113">
        <f>H17+H18</f>
        <v>0</v>
      </c>
      <c r="I16" s="113">
        <f>I17+I18</f>
        <v>0</v>
      </c>
      <c r="J16" s="113">
        <f>J17+J18</f>
        <v>0</v>
      </c>
    </row>
    <row r="17" spans="2:10" s="118" customFormat="1" ht="20.25" customHeight="1" thickBot="1">
      <c r="B17" s="111" t="s">
        <v>142</v>
      </c>
      <c r="C17" s="123">
        <v>-516297.5</v>
      </c>
      <c r="D17" s="112">
        <v>-438506.8</v>
      </c>
      <c r="E17" s="112">
        <v>-440749.6</v>
      </c>
      <c r="F17" s="112">
        <v>-482111.7</v>
      </c>
      <c r="G17" s="112">
        <v>-438506.8</v>
      </c>
      <c r="H17" s="113">
        <v>-440749.6</v>
      </c>
      <c r="I17" s="122">
        <f>F17-D17</f>
        <v>-43604.90000000002</v>
      </c>
      <c r="J17" s="125">
        <f>G17-E17</f>
        <v>2242.7999999999884</v>
      </c>
    </row>
    <row r="18" spans="2:10" s="118" customFormat="1" ht="21.75" customHeight="1" thickBot="1">
      <c r="B18" s="111" t="s">
        <v>143</v>
      </c>
      <c r="C18" s="124">
        <v>517758.1</v>
      </c>
      <c r="D18" s="114">
        <v>438506.8</v>
      </c>
      <c r="E18" s="114">
        <v>440749.6</v>
      </c>
      <c r="F18" s="114">
        <v>482111.7</v>
      </c>
      <c r="G18" s="114">
        <v>438506.8</v>
      </c>
      <c r="H18" s="115">
        <v>440749.6</v>
      </c>
      <c r="I18" s="122">
        <f>F18-D18</f>
        <v>43604.90000000002</v>
      </c>
      <c r="J18" s="125">
        <f>G18-E18</f>
        <v>-2242.7999999999884</v>
      </c>
    </row>
    <row r="19" spans="2:12" s="12" customFormat="1" ht="15" hidden="1">
      <c r="B19" t="s">
        <v>133</v>
      </c>
      <c r="G19" s="107" t="e">
        <f>(#REF!+82023)*2.5%</f>
        <v>#REF!</v>
      </c>
      <c r="L19" s="5"/>
    </row>
    <row r="20" spans="2:12" s="12" customFormat="1" ht="15">
      <c r="B20"/>
      <c r="G20" s="107"/>
      <c r="L20" s="5"/>
    </row>
    <row r="21" ht="15">
      <c r="L21" s="5"/>
    </row>
    <row r="22" spans="2:12" ht="18.75">
      <c r="B22" s="1" t="s">
        <v>15</v>
      </c>
      <c r="L22" s="5"/>
    </row>
    <row r="23" spans="2:12" ht="18.75">
      <c r="B23" s="199" t="s">
        <v>104</v>
      </c>
      <c r="C23" s="200"/>
      <c r="D23" s="200"/>
      <c r="E23" s="200"/>
      <c r="F23" s="200"/>
      <c r="G23" s="200"/>
      <c r="H23" s="200"/>
      <c r="I23" s="1" t="s">
        <v>167</v>
      </c>
      <c r="J23" s="1"/>
      <c r="L23" s="5"/>
    </row>
    <row r="24" spans="2:12" ht="18.75">
      <c r="B24" s="2"/>
      <c r="I24" s="1"/>
      <c r="J24" s="1"/>
      <c r="L24" s="5"/>
    </row>
    <row r="25" spans="2:12" ht="18.75">
      <c r="B25" s="199"/>
      <c r="C25" s="200"/>
      <c r="D25" s="200"/>
      <c r="E25" s="200"/>
      <c r="F25" s="200"/>
      <c r="G25" s="200"/>
      <c r="H25" s="200"/>
      <c r="I25" s="1"/>
      <c r="J25" s="1"/>
      <c r="L25" s="5"/>
    </row>
    <row r="26" spans="2:12" ht="18.75">
      <c r="B26" s="199"/>
      <c r="C26" s="200"/>
      <c r="D26" s="200"/>
      <c r="E26" s="200"/>
      <c r="F26" s="200"/>
      <c r="G26" s="200"/>
      <c r="H26" s="200"/>
      <c r="I26" s="1"/>
      <c r="J26" s="1"/>
      <c r="L26" s="5"/>
    </row>
    <row r="27" ht="15">
      <c r="L27" s="5"/>
    </row>
    <row r="28" ht="15">
      <c r="L28" s="5"/>
    </row>
    <row r="29" ht="15">
      <c r="L29" s="5"/>
    </row>
    <row r="30" ht="15">
      <c r="L30" s="5"/>
    </row>
    <row r="31" ht="15">
      <c r="L31" s="5"/>
    </row>
    <row r="32" ht="15">
      <c r="L32" s="5"/>
    </row>
    <row r="33" ht="15">
      <c r="L33" s="5"/>
    </row>
    <row r="34" ht="15">
      <c r="L34" s="5"/>
    </row>
    <row r="35" ht="15">
      <c r="L35" s="5"/>
    </row>
    <row r="39" ht="18.75">
      <c r="B39" s="1"/>
    </row>
    <row r="40" spans="2:13" ht="15.75" customHeight="1"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</row>
    <row r="41" ht="18.75">
      <c r="B41" s="2"/>
    </row>
    <row r="42" spans="2:12" ht="15.75" customHeight="1"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</row>
    <row r="43" spans="2:12" ht="15.75" customHeight="1"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</row>
  </sheetData>
  <sheetProtection/>
  <mergeCells count="11">
    <mergeCell ref="B43:L43"/>
    <mergeCell ref="J2:L2"/>
    <mergeCell ref="B7:B8"/>
    <mergeCell ref="D7:E7"/>
    <mergeCell ref="F7:H7"/>
    <mergeCell ref="I7:J7"/>
    <mergeCell ref="B23:H23"/>
    <mergeCell ref="B25:H25"/>
    <mergeCell ref="B26:H26"/>
    <mergeCell ref="B40:M40"/>
    <mergeCell ref="B42:L4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D1">
      <selection activeCell="D8" sqref="D8:F8"/>
    </sheetView>
  </sheetViews>
  <sheetFormatPr defaultColWidth="9.140625" defaultRowHeight="15"/>
  <cols>
    <col min="1" max="1" width="1.1484375" style="0" customWidth="1"/>
    <col min="2" max="2" width="45.00390625" style="0" customWidth="1"/>
    <col min="3" max="3" width="22.00390625" style="0" customWidth="1"/>
    <col min="4" max="4" width="12.140625" style="0" customWidth="1"/>
    <col min="5" max="5" width="11.7109375" style="0" customWidth="1"/>
    <col min="6" max="8" width="11.140625" style="0" customWidth="1"/>
    <col min="9" max="9" width="12.00390625" style="0" customWidth="1"/>
    <col min="10" max="10" width="12.421875" style="0" customWidth="1"/>
    <col min="11" max="11" width="11.8515625" style="0" customWidth="1"/>
    <col min="12" max="12" width="11.00390625" style="0" customWidth="1"/>
    <col min="13" max="13" width="11.421875" style="0" customWidth="1"/>
    <col min="15" max="15" width="9.140625" style="0" customWidth="1"/>
    <col min="16" max="16" width="27.57421875" style="0" customWidth="1"/>
  </cols>
  <sheetData>
    <row r="2" spans="12:14" ht="18.75" customHeight="1">
      <c r="L2" s="199" t="s">
        <v>17</v>
      </c>
      <c r="M2" s="200"/>
      <c r="N2" s="127"/>
    </row>
    <row r="4" spans="3:8" ht="15.75">
      <c r="C4" s="13"/>
      <c r="D4" s="14"/>
      <c r="E4" s="14"/>
      <c r="F4" s="14"/>
      <c r="G4" s="14"/>
      <c r="H4" s="14"/>
    </row>
    <row r="5" spans="2:8" ht="15.75">
      <c r="B5" s="14"/>
      <c r="E5" s="15"/>
      <c r="F5" s="15"/>
      <c r="G5" s="15"/>
      <c r="H5" s="15"/>
    </row>
    <row r="6" spans="2:8" ht="20.25">
      <c r="B6" s="14"/>
      <c r="C6" s="126" t="s">
        <v>242</v>
      </c>
      <c r="D6" s="14"/>
      <c r="E6" s="14"/>
      <c r="F6" s="14"/>
      <c r="G6" s="14"/>
      <c r="H6" s="14"/>
    </row>
    <row r="7" spans="13:15" ht="15.75" thickBot="1">
      <c r="M7" s="5"/>
      <c r="O7" s="5"/>
    </row>
    <row r="8" spans="2:15" ht="85.5" customHeight="1" thickBot="1">
      <c r="B8" s="210" t="s">
        <v>18</v>
      </c>
      <c r="C8" s="58" t="s">
        <v>234</v>
      </c>
      <c r="D8" s="233" t="s">
        <v>235</v>
      </c>
      <c r="E8" s="234"/>
      <c r="F8" s="235"/>
      <c r="G8" s="233" t="s">
        <v>42</v>
      </c>
      <c r="H8" s="234"/>
      <c r="I8" s="225"/>
      <c r="J8" s="233" t="s">
        <v>43</v>
      </c>
      <c r="K8" s="236"/>
      <c r="L8" s="233" t="s">
        <v>44</v>
      </c>
      <c r="M8" s="225"/>
      <c r="O8" s="5"/>
    </row>
    <row r="9" spans="2:15" ht="54.75" customHeight="1" thickBot="1">
      <c r="B9" s="211"/>
      <c r="C9" s="6" t="s">
        <v>135</v>
      </c>
      <c r="D9" s="80" t="s">
        <v>135</v>
      </c>
      <c r="E9" s="6" t="s">
        <v>172</v>
      </c>
      <c r="F9" s="6" t="s">
        <v>217</v>
      </c>
      <c r="G9" s="6" t="s">
        <v>172</v>
      </c>
      <c r="H9" s="6" t="s">
        <v>217</v>
      </c>
      <c r="I9" s="6" t="s">
        <v>236</v>
      </c>
      <c r="J9" s="6" t="s">
        <v>237</v>
      </c>
      <c r="K9" s="6" t="s">
        <v>238</v>
      </c>
      <c r="L9" s="7" t="s">
        <v>239</v>
      </c>
      <c r="M9" s="6" t="s">
        <v>240</v>
      </c>
      <c r="O9" s="5"/>
    </row>
    <row r="10" spans="2:15" s="12" customFormat="1" ht="23.25" customHeight="1" thickBot="1">
      <c r="B10" s="54" t="s">
        <v>4</v>
      </c>
      <c r="C10" s="27">
        <v>14100</v>
      </c>
      <c r="D10" s="56">
        <v>11700</v>
      </c>
      <c r="E10" s="56">
        <v>14230</v>
      </c>
      <c r="F10" s="56">
        <v>14800</v>
      </c>
      <c r="G10" s="56">
        <v>13275</v>
      </c>
      <c r="H10" s="56">
        <v>13411</v>
      </c>
      <c r="I10" s="56">
        <v>13583.2</v>
      </c>
      <c r="J10" s="56">
        <f>G10-D10</f>
        <v>1575</v>
      </c>
      <c r="K10" s="27">
        <f>((G10/D10)*100)-100</f>
        <v>13.461538461538453</v>
      </c>
      <c r="L10" s="56">
        <f>G10-E10</f>
        <v>-955</v>
      </c>
      <c r="M10" s="56">
        <f>H10-F10</f>
        <v>-1389</v>
      </c>
      <c r="O10" s="5"/>
    </row>
    <row r="11" spans="2:15" s="12" customFormat="1" ht="21" customHeight="1" thickBot="1">
      <c r="B11" s="54" t="s">
        <v>5</v>
      </c>
      <c r="C11" s="140">
        <v>133101</v>
      </c>
      <c r="D11" s="25">
        <v>133121</v>
      </c>
      <c r="E11" s="25">
        <v>138361</v>
      </c>
      <c r="F11" s="25">
        <v>139811</v>
      </c>
      <c r="G11" s="22">
        <v>120403.5</v>
      </c>
      <c r="H11" s="22">
        <v>124027.1</v>
      </c>
      <c r="I11" s="22">
        <v>129398.5</v>
      </c>
      <c r="J11" s="56">
        <f>G11-D11</f>
        <v>-12717.5</v>
      </c>
      <c r="K11" s="27">
        <f>((G11/D11)*100)-100</f>
        <v>-9.553338691866799</v>
      </c>
      <c r="L11" s="56">
        <f aca="true" t="shared" si="0" ref="L11:M23">G11-E11</f>
        <v>-17957.5</v>
      </c>
      <c r="M11" s="56">
        <f t="shared" si="0"/>
        <v>-15783.899999999994</v>
      </c>
      <c r="O11" s="5"/>
    </row>
    <row r="12" spans="2:15" s="12" customFormat="1" ht="21" customHeight="1" thickBot="1">
      <c r="B12" s="54" t="s">
        <v>113</v>
      </c>
      <c r="C12" s="140">
        <v>2237</v>
      </c>
      <c r="D12" s="25">
        <v>2232</v>
      </c>
      <c r="E12" s="25">
        <v>2337</v>
      </c>
      <c r="F12" s="25">
        <v>2437</v>
      </c>
      <c r="G12" s="22">
        <v>1881</v>
      </c>
      <c r="H12" s="22">
        <v>1961.9</v>
      </c>
      <c r="I12" s="22">
        <v>499.5</v>
      </c>
      <c r="J12" s="56">
        <f>G12-D12</f>
        <v>-351</v>
      </c>
      <c r="K12" s="27">
        <f>((G12/D12)*100)-100</f>
        <v>-15.725806451612897</v>
      </c>
      <c r="L12" s="56">
        <f t="shared" si="0"/>
        <v>-456</v>
      </c>
      <c r="M12" s="56">
        <f t="shared" si="0"/>
        <v>-475.0999999999999</v>
      </c>
      <c r="O12" s="5"/>
    </row>
    <row r="13" spans="2:15" s="12" customFormat="1" ht="21" customHeight="1" thickBot="1">
      <c r="B13" s="54" t="s">
        <v>6</v>
      </c>
      <c r="C13" s="140">
        <v>700</v>
      </c>
      <c r="D13" s="25">
        <v>700</v>
      </c>
      <c r="E13" s="25">
        <v>730</v>
      </c>
      <c r="F13" s="25">
        <v>750</v>
      </c>
      <c r="G13" s="22">
        <v>1300</v>
      </c>
      <c r="H13" s="22">
        <v>1342</v>
      </c>
      <c r="I13" s="22">
        <v>1393.9</v>
      </c>
      <c r="J13" s="56">
        <f aca="true" t="shared" si="1" ref="J13:J23">G13-D13</f>
        <v>600</v>
      </c>
      <c r="K13" s="27">
        <f>((G13/D13)*100)-100</f>
        <v>85.71428571428572</v>
      </c>
      <c r="L13" s="56">
        <f t="shared" si="0"/>
        <v>570</v>
      </c>
      <c r="M13" s="56">
        <f t="shared" si="0"/>
        <v>592</v>
      </c>
      <c r="O13" s="5"/>
    </row>
    <row r="14" spans="2:15" s="12" customFormat="1" ht="49.5" customHeight="1" thickBot="1">
      <c r="B14" s="54" t="s">
        <v>7</v>
      </c>
      <c r="C14" s="140">
        <v>4901.7</v>
      </c>
      <c r="D14" s="25">
        <v>16668.4</v>
      </c>
      <c r="E14" s="25">
        <v>4941.7</v>
      </c>
      <c r="F14" s="25">
        <v>4991.7</v>
      </c>
      <c r="G14" s="22">
        <v>4913.9</v>
      </c>
      <c r="H14" s="22">
        <v>4913.9</v>
      </c>
      <c r="I14" s="22">
        <v>4913.9</v>
      </c>
      <c r="J14" s="56">
        <f t="shared" si="1"/>
        <v>-11754.500000000002</v>
      </c>
      <c r="K14" s="27">
        <f>((G14/D14)*100)-100</f>
        <v>-70.51966595474072</v>
      </c>
      <c r="L14" s="56">
        <f t="shared" si="0"/>
        <v>-27.800000000000182</v>
      </c>
      <c r="M14" s="56">
        <f t="shared" si="0"/>
        <v>-77.80000000000018</v>
      </c>
      <c r="O14" s="5"/>
    </row>
    <row r="15" spans="2:15" s="12" customFormat="1" ht="33.75" customHeight="1" thickBot="1">
      <c r="B15" s="54" t="s">
        <v>8</v>
      </c>
      <c r="C15" s="140">
        <v>9665</v>
      </c>
      <c r="D15" s="25">
        <v>8925</v>
      </c>
      <c r="E15" s="25">
        <v>9665</v>
      </c>
      <c r="F15" s="25">
        <v>9665</v>
      </c>
      <c r="G15" s="22">
        <v>6520</v>
      </c>
      <c r="H15" s="22">
        <v>6721.6</v>
      </c>
      <c r="I15" s="22">
        <v>6983.3</v>
      </c>
      <c r="J15" s="56">
        <f t="shared" si="1"/>
        <v>-2405</v>
      </c>
      <c r="K15" s="27">
        <f>((G15/D15)*100)-100</f>
        <v>-26.946778711484598</v>
      </c>
      <c r="L15" s="56">
        <f t="shared" si="0"/>
        <v>-3145</v>
      </c>
      <c r="M15" s="56">
        <f t="shared" si="0"/>
        <v>-2943.3999999999996</v>
      </c>
      <c r="O15" s="5"/>
    </row>
    <row r="16" spans="2:15" s="12" customFormat="1" ht="35.25" customHeight="1" thickBot="1">
      <c r="B16" s="54" t="s">
        <v>9</v>
      </c>
      <c r="C16" s="140">
        <v>920.5</v>
      </c>
      <c r="D16" s="25">
        <v>1032.2</v>
      </c>
      <c r="E16" s="25">
        <v>920.5</v>
      </c>
      <c r="F16" s="25">
        <v>920.5</v>
      </c>
      <c r="G16" s="22">
        <v>1538</v>
      </c>
      <c r="H16" s="22">
        <v>1585.2</v>
      </c>
      <c r="I16" s="22">
        <v>1642.6</v>
      </c>
      <c r="J16" s="56">
        <f t="shared" si="1"/>
        <v>505.79999999999995</v>
      </c>
      <c r="K16" s="27">
        <f>((G16/D16)*100)-100</f>
        <v>49.002131369889554</v>
      </c>
      <c r="L16" s="56">
        <f t="shared" si="0"/>
        <v>617.5</v>
      </c>
      <c r="M16" s="56">
        <f t="shared" si="0"/>
        <v>664.7</v>
      </c>
      <c r="O16" s="5"/>
    </row>
    <row r="17" spans="2:15" s="12" customFormat="1" ht="34.5" customHeight="1" thickBot="1">
      <c r="B17" s="54" t="s">
        <v>10</v>
      </c>
      <c r="C17" s="140">
        <v>110</v>
      </c>
      <c r="D17" s="25">
        <v>1515</v>
      </c>
      <c r="E17" s="25">
        <v>110</v>
      </c>
      <c r="F17" s="25">
        <v>110</v>
      </c>
      <c r="G17" s="22">
        <v>442.9</v>
      </c>
      <c r="H17" s="22">
        <v>115</v>
      </c>
      <c r="I17" s="22">
        <v>115</v>
      </c>
      <c r="J17" s="56">
        <f t="shared" si="1"/>
        <v>-1072.1</v>
      </c>
      <c r="K17" s="27">
        <f>((G17/D17)*100)-100</f>
        <v>-70.76567656765677</v>
      </c>
      <c r="L17" s="56">
        <f t="shared" si="0"/>
        <v>332.9</v>
      </c>
      <c r="M17" s="56">
        <f t="shared" si="0"/>
        <v>5</v>
      </c>
      <c r="O17" s="5"/>
    </row>
    <row r="18" spans="2:15" s="12" customFormat="1" ht="16.5" thickBot="1">
      <c r="B18" s="54" t="s">
        <v>11</v>
      </c>
      <c r="C18" s="27">
        <f>866</f>
        <v>866</v>
      </c>
      <c r="D18" s="60">
        <v>1067.3</v>
      </c>
      <c r="E18" s="60">
        <v>886</v>
      </c>
      <c r="F18" s="60">
        <v>906</v>
      </c>
      <c r="G18" s="60">
        <v>600</v>
      </c>
      <c r="H18" s="60">
        <v>620.4</v>
      </c>
      <c r="I18" s="60">
        <v>645.2</v>
      </c>
      <c r="J18" s="56">
        <f t="shared" si="1"/>
        <v>-467.29999999999995</v>
      </c>
      <c r="K18" s="27">
        <f>((G18/D18)*100)-100</f>
        <v>-43.783378618945</v>
      </c>
      <c r="L18" s="56">
        <f t="shared" si="0"/>
        <v>-286</v>
      </c>
      <c r="M18" s="56">
        <f t="shared" si="0"/>
        <v>-285.6</v>
      </c>
      <c r="O18" s="5"/>
    </row>
    <row r="19" spans="2:15" s="12" customFormat="1" ht="63.75" hidden="1" thickBot="1">
      <c r="B19" s="59" t="s">
        <v>115</v>
      </c>
      <c r="C19" s="77">
        <v>0</v>
      </c>
      <c r="D19" s="45">
        <v>0</v>
      </c>
      <c r="E19" s="45">
        <v>0</v>
      </c>
      <c r="F19" s="45">
        <v>0</v>
      </c>
      <c r="G19" s="142">
        <v>0</v>
      </c>
      <c r="H19" s="142">
        <v>0</v>
      </c>
      <c r="I19" s="142">
        <v>0</v>
      </c>
      <c r="J19" s="56">
        <v>0</v>
      </c>
      <c r="K19" s="27" t="e">
        <f>((G19/D19)*100)-100</f>
        <v>#DIV/0!</v>
      </c>
      <c r="L19" s="56">
        <f t="shared" si="0"/>
        <v>0</v>
      </c>
      <c r="M19" s="56">
        <f t="shared" si="0"/>
        <v>0</v>
      </c>
      <c r="O19" s="5"/>
    </row>
    <row r="20" spans="2:15" s="12" customFormat="1" ht="16.5" thickBot="1">
      <c r="B20" s="54" t="s">
        <v>12</v>
      </c>
      <c r="C20" s="27">
        <v>20</v>
      </c>
      <c r="D20" s="25">
        <v>0</v>
      </c>
      <c r="E20" s="25">
        <v>20</v>
      </c>
      <c r="F20" s="25">
        <v>20</v>
      </c>
      <c r="G20" s="22">
        <v>0</v>
      </c>
      <c r="H20" s="22">
        <v>0</v>
      </c>
      <c r="I20" s="22">
        <v>0</v>
      </c>
      <c r="J20" s="56">
        <f t="shared" si="1"/>
        <v>0</v>
      </c>
      <c r="K20" s="27" t="e">
        <f>((G20/D20)*100)-100</f>
        <v>#DIV/0!</v>
      </c>
      <c r="L20" s="56">
        <f t="shared" si="0"/>
        <v>-20</v>
      </c>
      <c r="M20" s="56">
        <f t="shared" si="0"/>
        <v>-20</v>
      </c>
      <c r="O20" s="5"/>
    </row>
    <row r="21" spans="2:15" s="12" customFormat="1" ht="21" customHeight="1" thickBot="1">
      <c r="B21" s="55" t="s">
        <v>114</v>
      </c>
      <c r="C21" s="28">
        <f>C10+C11+C12+C13+C14+C15+C16+C17+C18+C20+C19</f>
        <v>166621.2</v>
      </c>
      <c r="D21" s="26">
        <f>D10+D11+D12+D13+D14+D15+D16+D17+D18+D20+D19</f>
        <v>176960.9</v>
      </c>
      <c r="E21" s="26">
        <f>E10+E11+E12+E13+E14+E15+E16+E17+E18+E20+E19</f>
        <v>172201.2</v>
      </c>
      <c r="F21" s="26">
        <f>F10+F11+F12+F13+F14+F15+F16+F17+F18+F20+F19</f>
        <v>174411.2</v>
      </c>
      <c r="G21" s="26">
        <f>G10+G11+G12+G13+G14+G15+G16+G17+G18+G20+G19</f>
        <v>150874.3</v>
      </c>
      <c r="H21" s="26">
        <f>H10+H11+H12+H13+H14+H15+H16+H17+H18+H20+H19</f>
        <v>154698.1</v>
      </c>
      <c r="I21" s="26">
        <f>I10+I11+I12+I13+I14+I15+I16+I17+I18+I20+I19</f>
        <v>159175.1</v>
      </c>
      <c r="J21" s="26">
        <f t="shared" si="1"/>
        <v>-26086.600000000006</v>
      </c>
      <c r="K21" s="28">
        <f>((G21/D21)*100)-100</f>
        <v>-14.741448534676309</v>
      </c>
      <c r="L21" s="26">
        <f t="shared" si="0"/>
        <v>-21326.900000000023</v>
      </c>
      <c r="M21" s="26">
        <f t="shared" si="0"/>
        <v>-19713.100000000006</v>
      </c>
      <c r="O21" s="5"/>
    </row>
    <row r="22" spans="2:15" s="12" customFormat="1" ht="36" customHeight="1" thickBot="1">
      <c r="B22" s="54" t="s">
        <v>13</v>
      </c>
      <c r="C22" s="140">
        <v>273388.8</v>
      </c>
      <c r="D22" s="25">
        <v>327153.3</v>
      </c>
      <c r="E22" s="25">
        <v>266305.6</v>
      </c>
      <c r="F22" s="25">
        <v>266338.4</v>
      </c>
      <c r="G22" s="22">
        <v>331237.4</v>
      </c>
      <c r="H22" s="22">
        <v>332384.4</v>
      </c>
      <c r="I22" s="22">
        <v>331644.7</v>
      </c>
      <c r="J22" s="56">
        <f t="shared" si="1"/>
        <v>4084.100000000035</v>
      </c>
      <c r="K22" s="27">
        <f>((G22/D22)*100)-100</f>
        <v>1.2483749972872005</v>
      </c>
      <c r="L22" s="56">
        <f t="shared" si="0"/>
        <v>64931.80000000005</v>
      </c>
      <c r="M22" s="56">
        <f t="shared" si="0"/>
        <v>66046</v>
      </c>
      <c r="O22" s="5"/>
    </row>
    <row r="23" spans="2:15" s="12" customFormat="1" ht="21" customHeight="1" thickBot="1">
      <c r="B23" s="55" t="s">
        <v>14</v>
      </c>
      <c r="C23" s="61">
        <f>C21+C22</f>
        <v>440010</v>
      </c>
      <c r="D23" s="61">
        <f>D21+D22</f>
        <v>504114.19999999995</v>
      </c>
      <c r="E23" s="61">
        <f>E21+E22</f>
        <v>438506.8</v>
      </c>
      <c r="F23" s="61">
        <f>F21+F22</f>
        <v>440749.60000000003</v>
      </c>
      <c r="G23" s="61">
        <f>G21+G22</f>
        <v>482111.7</v>
      </c>
      <c r="H23" s="61">
        <f>H21+H22</f>
        <v>487082.5</v>
      </c>
      <c r="I23" s="61">
        <f>I21+I22</f>
        <v>490819.80000000005</v>
      </c>
      <c r="J23" s="129">
        <f t="shared" si="1"/>
        <v>-22002.49999999994</v>
      </c>
      <c r="K23" s="57">
        <f>((G23/D23)*100)-100</f>
        <v>-4.3645864369620995</v>
      </c>
      <c r="L23" s="129">
        <f t="shared" si="0"/>
        <v>43604.90000000002</v>
      </c>
      <c r="M23" s="129">
        <f t="shared" si="0"/>
        <v>46332.899999999965</v>
      </c>
      <c r="O23" s="5"/>
    </row>
    <row r="24" spans="2:15" s="12" customFormat="1" ht="15" hidden="1">
      <c r="B24" t="s">
        <v>133</v>
      </c>
      <c r="H24" s="107">
        <f>(H21+82023)*2.5%</f>
        <v>5918.0275</v>
      </c>
      <c r="O24" s="5"/>
    </row>
    <row r="25" spans="2:15" s="12" customFormat="1" ht="15" hidden="1">
      <c r="B25"/>
      <c r="H25" s="107"/>
      <c r="O25" s="5"/>
    </row>
    <row r="26" spans="2:15" s="12" customFormat="1" ht="15">
      <c r="B26"/>
      <c r="H26" s="107"/>
      <c r="O26" s="5"/>
    </row>
    <row r="27" spans="7:15" ht="15">
      <c r="G27" s="141"/>
      <c r="H27" s="141"/>
      <c r="I27" s="141"/>
      <c r="O27" s="5"/>
    </row>
    <row r="28" spans="2:15" ht="18.75">
      <c r="B28" s="1" t="s">
        <v>15</v>
      </c>
      <c r="O28" s="5"/>
    </row>
    <row r="29" spans="2:15" ht="18.75">
      <c r="B29" s="199" t="s">
        <v>104</v>
      </c>
      <c r="C29" s="200"/>
      <c r="D29" s="200"/>
      <c r="E29" s="200"/>
      <c r="F29" s="200"/>
      <c r="G29" s="200"/>
      <c r="H29" s="200"/>
      <c r="I29" s="200"/>
      <c r="J29" s="200"/>
      <c r="K29" s="200"/>
      <c r="L29" s="1" t="s">
        <v>105</v>
      </c>
      <c r="M29" s="1"/>
      <c r="O29" s="5"/>
    </row>
    <row r="30" spans="2:15" ht="18.75">
      <c r="B30" s="2"/>
      <c r="L30" s="1"/>
      <c r="M30" s="1"/>
      <c r="O30" s="5"/>
    </row>
    <row r="31" spans="2:15" ht="18.75">
      <c r="B31" s="199"/>
      <c r="C31" s="200"/>
      <c r="D31" s="200"/>
      <c r="E31" s="200"/>
      <c r="F31" s="200"/>
      <c r="G31" s="200"/>
      <c r="H31" s="200"/>
      <c r="I31" s="200"/>
      <c r="J31" s="200"/>
      <c r="L31" s="1"/>
      <c r="M31" s="1"/>
      <c r="O31" s="5"/>
    </row>
    <row r="32" spans="2:15" ht="18.75">
      <c r="B32" s="199"/>
      <c r="C32" s="200"/>
      <c r="D32" s="200"/>
      <c r="E32" s="200"/>
      <c r="F32" s="200"/>
      <c r="G32" s="200"/>
      <c r="H32" s="200"/>
      <c r="I32" s="200"/>
      <c r="J32" s="200"/>
      <c r="L32" s="1"/>
      <c r="M32" s="1"/>
      <c r="O32" s="5"/>
    </row>
    <row r="33" ht="15">
      <c r="O33" s="5"/>
    </row>
    <row r="34" ht="15">
      <c r="O34" s="5"/>
    </row>
    <row r="35" ht="15">
      <c r="O35" s="5"/>
    </row>
    <row r="36" ht="15">
      <c r="O36" s="5"/>
    </row>
    <row r="37" ht="15">
      <c r="O37" s="5"/>
    </row>
    <row r="38" ht="15">
      <c r="O38" s="5"/>
    </row>
    <row r="39" ht="15">
      <c r="O39" s="5"/>
    </row>
    <row r="40" ht="15">
      <c r="O40" s="5"/>
    </row>
    <row r="41" ht="15">
      <c r="O41" s="5"/>
    </row>
    <row r="45" ht="18.75">
      <c r="B45" s="1"/>
    </row>
    <row r="46" spans="2:16" ht="15.75" customHeight="1"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</row>
    <row r="47" ht="18.75">
      <c r="B47" s="2"/>
    </row>
    <row r="48" spans="2:15" ht="15.75" customHeight="1"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</row>
    <row r="49" spans="2:15" ht="15.75" customHeight="1"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</row>
  </sheetData>
  <sheetProtection/>
  <mergeCells count="12">
    <mergeCell ref="L2:M2"/>
    <mergeCell ref="B49:O49"/>
    <mergeCell ref="B8:B9"/>
    <mergeCell ref="D8:F8"/>
    <mergeCell ref="G8:I8"/>
    <mergeCell ref="J8:K8"/>
    <mergeCell ref="L8:M8"/>
    <mergeCell ref="B29:K29"/>
    <mergeCell ref="B31:J31"/>
    <mergeCell ref="B32:J32"/>
    <mergeCell ref="B46:P46"/>
    <mergeCell ref="B48:O48"/>
  </mergeCells>
  <printOptions/>
  <pageMargins left="0.7086614173228347" right="0.5118110236220472" top="0.5905511811023623" bottom="0.5511811023622047" header="0" footer="0"/>
  <pageSetup horizontalDpi="180" verticalDpi="18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87"/>
  <sheetViews>
    <sheetView zoomScalePageLayoutView="0" workbookViewId="0" topLeftCell="C1">
      <selection activeCell="L68" sqref="L68"/>
    </sheetView>
  </sheetViews>
  <sheetFormatPr defaultColWidth="9.140625" defaultRowHeight="15"/>
  <cols>
    <col min="1" max="1" width="1.1484375" style="0" customWidth="1"/>
    <col min="2" max="2" width="63.57421875" style="0" customWidth="1"/>
    <col min="3" max="3" width="9.421875" style="0" customWidth="1"/>
    <col min="4" max="4" width="11.28125" style="0" customWidth="1"/>
    <col min="5" max="8" width="11.140625" style="0" customWidth="1"/>
    <col min="9" max="9" width="12.00390625" style="0" customWidth="1"/>
    <col min="10" max="10" width="12.421875" style="0" customWidth="1"/>
    <col min="11" max="11" width="11.8515625" style="0" customWidth="1"/>
    <col min="12" max="12" width="11.00390625" style="0" customWidth="1"/>
    <col min="13" max="13" width="11.421875" style="0" customWidth="1"/>
    <col min="14" max="14" width="0" style="0" hidden="1" customWidth="1"/>
    <col min="15" max="15" width="9.140625" style="0" customWidth="1"/>
    <col min="16" max="16" width="27.57421875" style="0" customWidth="1"/>
  </cols>
  <sheetData>
    <row r="1" spans="12:14" ht="15" customHeight="1">
      <c r="L1" s="208" t="s">
        <v>112</v>
      </c>
      <c r="M1" s="200"/>
      <c r="N1" s="192"/>
    </row>
    <row r="3" spans="3:8" ht="15.75">
      <c r="C3" s="13" t="s">
        <v>41</v>
      </c>
      <c r="D3" s="14"/>
      <c r="E3" s="14"/>
      <c r="F3" s="14"/>
      <c r="G3" s="14"/>
      <c r="H3" s="14"/>
    </row>
    <row r="4" spans="2:8" ht="15.75">
      <c r="B4" s="14"/>
      <c r="E4" s="15" t="s">
        <v>241</v>
      </c>
      <c r="F4" s="15"/>
      <c r="G4" s="15"/>
      <c r="H4" s="15"/>
    </row>
    <row r="5" spans="13:15" ht="15.75" thickBot="1">
      <c r="M5" s="5"/>
      <c r="O5" s="5"/>
    </row>
    <row r="6" spans="2:15" ht="70.5" customHeight="1" thickBot="1">
      <c r="B6" s="210" t="s">
        <v>18</v>
      </c>
      <c r="C6" s="210" t="s">
        <v>32</v>
      </c>
      <c r="D6" s="233" t="s">
        <v>243</v>
      </c>
      <c r="E6" s="234"/>
      <c r="F6" s="235"/>
      <c r="G6" s="233" t="s">
        <v>42</v>
      </c>
      <c r="H6" s="234"/>
      <c r="I6" s="225"/>
      <c r="J6" s="233" t="s">
        <v>43</v>
      </c>
      <c r="K6" s="236"/>
      <c r="L6" s="233" t="s">
        <v>44</v>
      </c>
      <c r="M6" s="225"/>
      <c r="O6" s="5"/>
    </row>
    <row r="7" spans="2:15" ht="54.75" customHeight="1" thickBot="1">
      <c r="B7" s="211"/>
      <c r="C7" s="211"/>
      <c r="D7" s="6" t="s">
        <v>135</v>
      </c>
      <c r="E7" s="6" t="s">
        <v>172</v>
      </c>
      <c r="F7" s="6" t="s">
        <v>217</v>
      </c>
      <c r="G7" s="6" t="s">
        <v>172</v>
      </c>
      <c r="H7" s="6" t="s">
        <v>217</v>
      </c>
      <c r="I7" s="6" t="s">
        <v>236</v>
      </c>
      <c r="J7" s="6" t="s">
        <v>237</v>
      </c>
      <c r="K7" s="6" t="s">
        <v>238</v>
      </c>
      <c r="L7" s="7" t="s">
        <v>244</v>
      </c>
      <c r="M7" s="6" t="s">
        <v>240</v>
      </c>
      <c r="O7" s="5"/>
    </row>
    <row r="8" spans="2:15" s="12" customFormat="1" ht="23.25" customHeight="1" thickBot="1">
      <c r="B8" s="9" t="s">
        <v>19</v>
      </c>
      <c r="C8" s="10" t="s">
        <v>33</v>
      </c>
      <c r="D8" s="26">
        <f>D9+D10+D11+D13+D14+D15+D16+D12</f>
        <v>55146.799999999996</v>
      </c>
      <c r="E8" s="26">
        <f>E9+E10+E11+E13+E14+E15+E16+E12</f>
        <v>44508.200000000004</v>
      </c>
      <c r="F8" s="26">
        <f>F9+F10+F11+F13+F14+F15+F16+F12</f>
        <v>44315.8</v>
      </c>
      <c r="G8" s="26">
        <f>G9+G10+G11+G13+G14+G15+G16+G12</f>
        <v>47267.3</v>
      </c>
      <c r="H8" s="26">
        <f>H9+H10+H11+H13+H14+H15+H16+H12</f>
        <v>47466.50000000001</v>
      </c>
      <c r="I8" s="26">
        <f>I9+I10+I11+I13+I14+I15+I16+I12</f>
        <v>47463.600000000006</v>
      </c>
      <c r="J8" s="26">
        <f>G8-D8</f>
        <v>-7879.499999999993</v>
      </c>
      <c r="K8" s="28">
        <f>((G8/D8)*100)-100</f>
        <v>-14.288227059412321</v>
      </c>
      <c r="L8" s="26">
        <f>G8-E8</f>
        <v>2759.0999999999985</v>
      </c>
      <c r="M8" s="26">
        <f>H8-F8</f>
        <v>3150.7000000000044</v>
      </c>
      <c r="N8" s="155">
        <f>(G8/G63)*100</f>
        <v>9.804221718742772</v>
      </c>
      <c r="O8" s="5"/>
    </row>
    <row r="9" spans="2:15" s="12" customFormat="1" ht="31.5" customHeight="1" thickBot="1">
      <c r="B9" s="16" t="s">
        <v>45</v>
      </c>
      <c r="C9" s="18" t="s">
        <v>52</v>
      </c>
      <c r="D9" s="25">
        <v>1022.2</v>
      </c>
      <c r="E9" s="25">
        <v>1022.2</v>
      </c>
      <c r="F9" s="25">
        <v>1022.2</v>
      </c>
      <c r="G9" s="25">
        <v>1226.5</v>
      </c>
      <c r="H9" s="25">
        <v>1226.5</v>
      </c>
      <c r="I9" s="25">
        <v>1226.5</v>
      </c>
      <c r="J9" s="56">
        <f>G9-D9</f>
        <v>204.29999999999995</v>
      </c>
      <c r="K9" s="27">
        <f aca="true" t="shared" si="0" ref="K9:K63">((G9/D9)*100)-100</f>
        <v>19.986304050088037</v>
      </c>
      <c r="L9" s="56">
        <f aca="true" t="shared" si="1" ref="L9:L28">G9-E9</f>
        <v>204.29999999999995</v>
      </c>
      <c r="M9" s="56">
        <f aca="true" t="shared" si="2" ref="M9:M28">H9-F9</f>
        <v>204.29999999999995</v>
      </c>
      <c r="N9" s="155"/>
      <c r="O9" s="5"/>
    </row>
    <row r="10" spans="2:15" s="12" customFormat="1" ht="45" customHeight="1" thickBot="1">
      <c r="B10" s="8" t="s">
        <v>46</v>
      </c>
      <c r="C10" s="18" t="s">
        <v>53</v>
      </c>
      <c r="D10" s="25">
        <v>1720.4</v>
      </c>
      <c r="E10" s="25">
        <v>2067.6</v>
      </c>
      <c r="F10" s="25">
        <v>2067.6</v>
      </c>
      <c r="G10" s="25">
        <v>1818.1</v>
      </c>
      <c r="H10" s="25">
        <v>1798.2</v>
      </c>
      <c r="I10" s="25">
        <v>1798.2</v>
      </c>
      <c r="J10" s="56">
        <f>G10-D10</f>
        <v>97.69999999999982</v>
      </c>
      <c r="K10" s="27">
        <f t="shared" si="0"/>
        <v>5.678911880957898</v>
      </c>
      <c r="L10" s="56">
        <f t="shared" si="1"/>
        <v>-249.5</v>
      </c>
      <c r="M10" s="56">
        <f t="shared" si="2"/>
        <v>-269.39999999999986</v>
      </c>
      <c r="N10" s="155"/>
      <c r="O10" s="5"/>
    </row>
    <row r="11" spans="2:15" s="12" customFormat="1" ht="46.5" customHeight="1" thickBot="1">
      <c r="B11" s="8" t="s">
        <v>47</v>
      </c>
      <c r="C11" s="18" t="s">
        <v>54</v>
      </c>
      <c r="D11" s="25">
        <v>28361.1</v>
      </c>
      <c r="E11" s="25">
        <v>19541.7</v>
      </c>
      <c r="F11" s="25">
        <v>19541.7</v>
      </c>
      <c r="G11" s="25">
        <v>20814.2</v>
      </c>
      <c r="H11" s="25">
        <v>20814.2</v>
      </c>
      <c r="I11" s="25">
        <v>20814.2</v>
      </c>
      <c r="J11" s="56">
        <f aca="true" t="shared" si="3" ref="J11:J28">G11-D11</f>
        <v>-7546.899999999998</v>
      </c>
      <c r="K11" s="27">
        <f t="shared" si="0"/>
        <v>-26.61003980804692</v>
      </c>
      <c r="L11" s="56">
        <f t="shared" si="1"/>
        <v>1272.5</v>
      </c>
      <c r="M11" s="56">
        <f t="shared" si="2"/>
        <v>1272.5</v>
      </c>
      <c r="N11" s="155"/>
      <c r="O11" s="5"/>
    </row>
    <row r="12" spans="2:15" s="12" customFormat="1" ht="15" customHeight="1" thickBot="1">
      <c r="B12" s="8" t="s">
        <v>130</v>
      </c>
      <c r="C12" s="18" t="s">
        <v>131</v>
      </c>
      <c r="D12" s="25">
        <v>47</v>
      </c>
      <c r="E12" s="25">
        <v>1.8</v>
      </c>
      <c r="F12" s="25">
        <v>2.9</v>
      </c>
      <c r="G12" s="25">
        <v>1.8</v>
      </c>
      <c r="H12" s="25">
        <v>2.9</v>
      </c>
      <c r="I12" s="25">
        <v>0</v>
      </c>
      <c r="J12" s="56">
        <f t="shared" si="3"/>
        <v>-45.2</v>
      </c>
      <c r="K12" s="27">
        <v>0</v>
      </c>
      <c r="L12" s="56">
        <f t="shared" si="1"/>
        <v>0</v>
      </c>
      <c r="M12" s="56">
        <f t="shared" si="2"/>
        <v>0</v>
      </c>
      <c r="N12" s="155"/>
      <c r="O12" s="5"/>
    </row>
    <row r="13" spans="2:15" s="12" customFormat="1" ht="29.25" customHeight="1" thickBot="1">
      <c r="B13" s="8" t="s">
        <v>48</v>
      </c>
      <c r="C13" s="18" t="s">
        <v>55</v>
      </c>
      <c r="D13" s="25">
        <v>6380.6</v>
      </c>
      <c r="E13" s="25">
        <v>5613.2</v>
      </c>
      <c r="F13" s="25">
        <v>5613.2</v>
      </c>
      <c r="G13" s="25">
        <v>7698.5</v>
      </c>
      <c r="H13" s="25">
        <v>7940</v>
      </c>
      <c r="I13" s="25">
        <v>7940</v>
      </c>
      <c r="J13" s="56">
        <f t="shared" si="3"/>
        <v>1317.8999999999996</v>
      </c>
      <c r="K13" s="27">
        <f t="shared" si="0"/>
        <v>20.654797354480763</v>
      </c>
      <c r="L13" s="56">
        <f t="shared" si="1"/>
        <v>2085.3</v>
      </c>
      <c r="M13" s="56">
        <f t="shared" si="2"/>
        <v>2326.8</v>
      </c>
      <c r="N13" s="155"/>
      <c r="O13" s="5"/>
    </row>
    <row r="14" spans="2:15" s="12" customFormat="1" ht="29.25" customHeight="1" hidden="1" thickBot="1">
      <c r="B14" s="17" t="s">
        <v>49</v>
      </c>
      <c r="C14" s="18" t="s">
        <v>56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56">
        <f t="shared" si="3"/>
        <v>0</v>
      </c>
      <c r="K14" s="27" t="e">
        <f t="shared" si="0"/>
        <v>#DIV/0!</v>
      </c>
      <c r="L14" s="56">
        <f t="shared" si="1"/>
        <v>0</v>
      </c>
      <c r="M14" s="56">
        <f t="shared" si="2"/>
        <v>0</v>
      </c>
      <c r="N14" s="155"/>
      <c r="O14" s="5"/>
    </row>
    <row r="15" spans="2:15" s="12" customFormat="1" ht="16.5" customHeight="1" thickBot="1">
      <c r="B15" s="8" t="s">
        <v>50</v>
      </c>
      <c r="C15" s="18" t="s">
        <v>57</v>
      </c>
      <c r="D15" s="25">
        <v>20.1</v>
      </c>
      <c r="E15" s="25">
        <v>200</v>
      </c>
      <c r="F15" s="25">
        <v>200</v>
      </c>
      <c r="G15" s="25">
        <v>100</v>
      </c>
      <c r="H15" s="25">
        <v>100</v>
      </c>
      <c r="I15" s="25">
        <v>100</v>
      </c>
      <c r="J15" s="56">
        <f t="shared" si="3"/>
        <v>79.9</v>
      </c>
      <c r="K15" s="27">
        <f t="shared" si="0"/>
        <v>397.51243781094524</v>
      </c>
      <c r="L15" s="56">
        <f t="shared" si="1"/>
        <v>-100</v>
      </c>
      <c r="M15" s="56">
        <f t="shared" si="2"/>
        <v>-100</v>
      </c>
      <c r="N15" s="155"/>
      <c r="O15" s="5"/>
    </row>
    <row r="16" spans="2:15" s="12" customFormat="1" ht="19.5" customHeight="1" thickBot="1">
      <c r="B16" s="8" t="s">
        <v>51</v>
      </c>
      <c r="C16" s="18" t="s">
        <v>58</v>
      </c>
      <c r="D16" s="25">
        <v>17595.4</v>
      </c>
      <c r="E16" s="25">
        <v>16061.7</v>
      </c>
      <c r="F16" s="25">
        <v>15868.2</v>
      </c>
      <c r="G16" s="25">
        <v>15608.2</v>
      </c>
      <c r="H16" s="25">
        <v>15584.7</v>
      </c>
      <c r="I16" s="25">
        <v>15584.7</v>
      </c>
      <c r="J16" s="56">
        <f t="shared" si="3"/>
        <v>-1987.2000000000007</v>
      </c>
      <c r="K16" s="27">
        <f t="shared" si="0"/>
        <v>-11.293860895461322</v>
      </c>
      <c r="L16" s="56">
        <f t="shared" si="1"/>
        <v>-453.5</v>
      </c>
      <c r="M16" s="56">
        <f t="shared" si="2"/>
        <v>-283.5</v>
      </c>
      <c r="N16" s="155"/>
      <c r="O16" s="5"/>
    </row>
    <row r="17" spans="2:15" s="12" customFormat="1" ht="15.75" thickBot="1">
      <c r="B17" s="128" t="s">
        <v>20</v>
      </c>
      <c r="C17" s="10" t="s">
        <v>34</v>
      </c>
      <c r="D17" s="26">
        <f aca="true" t="shared" si="4" ref="D17:I17">D18</f>
        <v>696.1</v>
      </c>
      <c r="E17" s="26">
        <f t="shared" si="4"/>
        <v>705.4</v>
      </c>
      <c r="F17" s="26">
        <f t="shared" si="4"/>
        <v>737.1</v>
      </c>
      <c r="G17" s="26">
        <f t="shared" si="4"/>
        <v>706.9</v>
      </c>
      <c r="H17" s="26">
        <f t="shared" si="4"/>
        <v>736.8</v>
      </c>
      <c r="I17" s="26">
        <f t="shared" si="4"/>
        <v>0</v>
      </c>
      <c r="J17" s="26">
        <f t="shared" si="3"/>
        <v>10.799999999999955</v>
      </c>
      <c r="K17" s="28">
        <f t="shared" si="0"/>
        <v>1.5515012210889125</v>
      </c>
      <c r="L17" s="26">
        <f t="shared" si="1"/>
        <v>1.5</v>
      </c>
      <c r="M17" s="26">
        <f t="shared" si="2"/>
        <v>-0.3000000000000682</v>
      </c>
      <c r="N17" s="155">
        <f>(G17/G63)*100</f>
        <v>0.1466257715794908</v>
      </c>
      <c r="O17" s="5"/>
    </row>
    <row r="18" spans="2:15" s="12" customFormat="1" ht="15.75" thickBot="1">
      <c r="B18" s="8" t="s">
        <v>59</v>
      </c>
      <c r="C18" s="18" t="s">
        <v>60</v>
      </c>
      <c r="D18" s="25">
        <v>696.1</v>
      </c>
      <c r="E18" s="25">
        <v>705.4</v>
      </c>
      <c r="F18" s="25">
        <v>737.1</v>
      </c>
      <c r="G18" s="25">
        <v>706.9</v>
      </c>
      <c r="H18" s="25">
        <v>736.8</v>
      </c>
      <c r="I18" s="25">
        <v>0</v>
      </c>
      <c r="J18" s="56">
        <f t="shared" si="3"/>
        <v>10.799999999999955</v>
      </c>
      <c r="K18" s="27">
        <f t="shared" si="0"/>
        <v>1.5515012210889125</v>
      </c>
      <c r="L18" s="56">
        <f t="shared" si="1"/>
        <v>1.5</v>
      </c>
      <c r="M18" s="56">
        <f t="shared" si="2"/>
        <v>-0.3000000000000682</v>
      </c>
      <c r="N18" s="155"/>
      <c r="O18" s="5"/>
    </row>
    <row r="19" spans="2:15" s="12" customFormat="1" ht="33" customHeight="1" thickBot="1">
      <c r="B19" s="9" t="s">
        <v>21</v>
      </c>
      <c r="C19" s="10" t="s">
        <v>35</v>
      </c>
      <c r="D19" s="26">
        <f>D20+D22+D21</f>
        <v>2608.7</v>
      </c>
      <c r="E19" s="26">
        <f>E20+E22+E21</f>
        <v>2078.6</v>
      </c>
      <c r="F19" s="26">
        <f>F20+F22+F21</f>
        <v>1863.6</v>
      </c>
      <c r="G19" s="26">
        <f>G20+G22+G21</f>
        <v>1989.3</v>
      </c>
      <c r="H19" s="26">
        <f>H20+H22+H21</f>
        <v>1964.3</v>
      </c>
      <c r="I19" s="26">
        <f>I20+I22+I21</f>
        <v>1894.3</v>
      </c>
      <c r="J19" s="26">
        <f t="shared" si="3"/>
        <v>-619.3999999999999</v>
      </c>
      <c r="K19" s="28">
        <f t="shared" si="0"/>
        <v>-23.743627093954842</v>
      </c>
      <c r="L19" s="26">
        <f t="shared" si="1"/>
        <v>-89.29999999999995</v>
      </c>
      <c r="M19" s="26">
        <f t="shared" si="2"/>
        <v>100.70000000000005</v>
      </c>
      <c r="N19" s="155">
        <f>(G19/G63)*100</f>
        <v>0.41262222012035793</v>
      </c>
      <c r="O19" s="5"/>
    </row>
    <row r="20" spans="2:15" s="12" customFormat="1" ht="34.5" customHeight="1" thickBot="1">
      <c r="B20" s="8" t="s">
        <v>61</v>
      </c>
      <c r="C20" s="18" t="s">
        <v>62</v>
      </c>
      <c r="D20" s="25">
        <v>2345.6</v>
      </c>
      <c r="E20" s="25">
        <v>2058.6</v>
      </c>
      <c r="F20" s="25">
        <v>1863.6</v>
      </c>
      <c r="G20" s="25">
        <v>1874.3</v>
      </c>
      <c r="H20" s="25">
        <v>1874.3</v>
      </c>
      <c r="I20" s="25">
        <v>1874.3</v>
      </c>
      <c r="J20" s="56">
        <f t="shared" si="3"/>
        <v>-471.29999999999995</v>
      </c>
      <c r="K20" s="27">
        <f t="shared" si="0"/>
        <v>-20.092939972714873</v>
      </c>
      <c r="L20" s="56">
        <f t="shared" si="1"/>
        <v>-184.29999999999995</v>
      </c>
      <c r="M20" s="56">
        <f t="shared" si="2"/>
        <v>10.700000000000045</v>
      </c>
      <c r="N20" s="155"/>
      <c r="O20" s="5"/>
    </row>
    <row r="21" spans="2:15" s="12" customFormat="1" ht="18.75" customHeight="1" thickBot="1">
      <c r="B21" s="35" t="s">
        <v>225</v>
      </c>
      <c r="C21" s="30" t="s">
        <v>226</v>
      </c>
      <c r="D21" s="25">
        <v>179.1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60">
        <f t="shared" si="3"/>
        <v>-179.1</v>
      </c>
      <c r="K21" s="27">
        <f t="shared" si="0"/>
        <v>-100</v>
      </c>
      <c r="L21" s="56">
        <f t="shared" si="1"/>
        <v>0</v>
      </c>
      <c r="M21" s="56">
        <f t="shared" si="2"/>
        <v>0</v>
      </c>
      <c r="N21" s="155"/>
      <c r="O21" s="5"/>
    </row>
    <row r="22" spans="2:15" s="12" customFormat="1" ht="34.5" customHeight="1" thickBot="1">
      <c r="B22" s="35" t="s">
        <v>63</v>
      </c>
      <c r="C22" s="30" t="s">
        <v>64</v>
      </c>
      <c r="D22" s="25">
        <v>84</v>
      </c>
      <c r="E22" s="38">
        <v>20</v>
      </c>
      <c r="F22" s="38">
        <v>0</v>
      </c>
      <c r="G22" s="38">
        <v>115</v>
      </c>
      <c r="H22" s="38">
        <v>90</v>
      </c>
      <c r="I22" s="38">
        <v>20</v>
      </c>
      <c r="J22" s="60">
        <f t="shared" si="3"/>
        <v>31</v>
      </c>
      <c r="K22" s="27">
        <f t="shared" si="0"/>
        <v>36.9047619047619</v>
      </c>
      <c r="L22" s="56">
        <f t="shared" si="1"/>
        <v>95</v>
      </c>
      <c r="M22" s="56">
        <f t="shared" si="2"/>
        <v>90</v>
      </c>
      <c r="N22" s="155"/>
      <c r="O22" s="5"/>
    </row>
    <row r="23" spans="2:15" s="12" customFormat="1" ht="15.75" thickBot="1">
      <c r="B23" s="36" t="s">
        <v>22</v>
      </c>
      <c r="C23" s="32" t="s">
        <v>36</v>
      </c>
      <c r="D23" s="33">
        <f>D24+D25+D28+D26+D27</f>
        <v>26258.7</v>
      </c>
      <c r="E23" s="33">
        <f>E24+E25+E28+E26+E27</f>
        <v>10786.800000000001</v>
      </c>
      <c r="F23" s="33">
        <f>F24+F25+F28+F26+F27</f>
        <v>10786.800000000001</v>
      </c>
      <c r="G23" s="33">
        <f>G24+G25+G28+G26+G27</f>
        <v>13099.199999999999</v>
      </c>
      <c r="H23" s="33">
        <f>H24+H25+H28+H26+H27</f>
        <v>13106.199999999999</v>
      </c>
      <c r="I23" s="33">
        <f>I24+I25+I28+I26+I27</f>
        <v>13106.199999999999</v>
      </c>
      <c r="J23" s="33">
        <f t="shared" si="3"/>
        <v>-13159.500000000002</v>
      </c>
      <c r="K23" s="28">
        <f t="shared" si="0"/>
        <v>-50.114819088530666</v>
      </c>
      <c r="L23" s="26">
        <f t="shared" si="1"/>
        <v>2312.399999999998</v>
      </c>
      <c r="M23" s="26">
        <f t="shared" si="2"/>
        <v>2319.399999999998</v>
      </c>
      <c r="N23" s="155">
        <f>(G23/G63)*100</f>
        <v>2.717046692706275</v>
      </c>
      <c r="O23" s="5"/>
    </row>
    <row r="24" spans="2:15" s="12" customFormat="1" ht="15.75" thickBot="1">
      <c r="B24" s="23" t="s">
        <v>102</v>
      </c>
      <c r="C24" s="31" t="s">
        <v>103</v>
      </c>
      <c r="D24" s="48">
        <v>1495</v>
      </c>
      <c r="E24" s="48">
        <v>1445</v>
      </c>
      <c r="F24" s="48">
        <v>1445</v>
      </c>
      <c r="G24" s="40">
        <v>1762.8</v>
      </c>
      <c r="H24" s="40">
        <v>1762.8</v>
      </c>
      <c r="I24" s="40">
        <v>1762.8</v>
      </c>
      <c r="J24" s="148">
        <f t="shared" si="3"/>
        <v>267.79999999999995</v>
      </c>
      <c r="K24" s="27">
        <f t="shared" si="0"/>
        <v>17.91304347826086</v>
      </c>
      <c r="L24" s="56">
        <f t="shared" si="1"/>
        <v>317.79999999999995</v>
      </c>
      <c r="M24" s="56">
        <f t="shared" si="2"/>
        <v>317.79999999999995</v>
      </c>
      <c r="N24" s="155"/>
      <c r="O24" s="5"/>
    </row>
    <row r="25" spans="2:15" s="12" customFormat="1" ht="15.75" thickBot="1">
      <c r="B25" s="8" t="s">
        <v>65</v>
      </c>
      <c r="C25" s="29" t="s">
        <v>66</v>
      </c>
      <c r="D25" s="40">
        <v>14509.7</v>
      </c>
      <c r="E25" s="40">
        <v>8509.7</v>
      </c>
      <c r="F25" s="40">
        <v>8509.7</v>
      </c>
      <c r="G25" s="40">
        <v>10471.3</v>
      </c>
      <c r="H25" s="40">
        <v>10471.3</v>
      </c>
      <c r="I25" s="40">
        <v>10471.3</v>
      </c>
      <c r="J25" s="105">
        <f t="shared" si="3"/>
        <v>-4038.4000000000015</v>
      </c>
      <c r="K25" s="27">
        <f t="shared" si="0"/>
        <v>-27.832415556489806</v>
      </c>
      <c r="L25" s="56">
        <f t="shared" si="1"/>
        <v>1961.5999999999985</v>
      </c>
      <c r="M25" s="56">
        <f t="shared" si="2"/>
        <v>1961.5999999999985</v>
      </c>
      <c r="N25" s="155"/>
      <c r="O25" s="5"/>
    </row>
    <row r="26" spans="2:15" s="12" customFormat="1" ht="15.75" thickBot="1">
      <c r="B26" s="8" t="s">
        <v>116</v>
      </c>
      <c r="C26" s="29" t="s">
        <v>117</v>
      </c>
      <c r="D26" s="40">
        <v>8026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105">
        <f t="shared" si="3"/>
        <v>-8026</v>
      </c>
      <c r="K26" s="27">
        <f t="shared" si="0"/>
        <v>-100</v>
      </c>
      <c r="L26" s="56">
        <f t="shared" si="1"/>
        <v>0</v>
      </c>
      <c r="M26" s="56">
        <f t="shared" si="2"/>
        <v>0</v>
      </c>
      <c r="N26" s="155"/>
      <c r="O26" s="5"/>
    </row>
    <row r="27" spans="2:15" s="12" customFormat="1" ht="15.75" thickBot="1">
      <c r="B27" s="8" t="s">
        <v>222</v>
      </c>
      <c r="C27" s="29" t="s">
        <v>223</v>
      </c>
      <c r="D27" s="40">
        <v>852.1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05">
        <f t="shared" si="3"/>
        <v>-852.1</v>
      </c>
      <c r="K27" s="27">
        <f t="shared" si="0"/>
        <v>-100</v>
      </c>
      <c r="L27" s="56">
        <f t="shared" si="1"/>
        <v>0</v>
      </c>
      <c r="M27" s="56">
        <f t="shared" si="2"/>
        <v>0</v>
      </c>
      <c r="N27" s="155"/>
      <c r="O27" s="5"/>
    </row>
    <row r="28" spans="2:15" s="12" customFormat="1" ht="20.25" customHeight="1" thickBot="1">
      <c r="B28" s="8" t="s">
        <v>67</v>
      </c>
      <c r="C28" s="18" t="s">
        <v>68</v>
      </c>
      <c r="D28" s="25">
        <v>1375.9</v>
      </c>
      <c r="E28" s="25">
        <v>832.1</v>
      </c>
      <c r="F28" s="25">
        <v>832.1</v>
      </c>
      <c r="G28" s="25">
        <v>865.1</v>
      </c>
      <c r="H28" s="25">
        <v>872.1</v>
      </c>
      <c r="I28" s="25">
        <v>872.1</v>
      </c>
      <c r="J28" s="105">
        <f t="shared" si="3"/>
        <v>-510.80000000000007</v>
      </c>
      <c r="K28" s="27">
        <f t="shared" si="0"/>
        <v>-37.124791045860896</v>
      </c>
      <c r="L28" s="56">
        <f t="shared" si="1"/>
        <v>33</v>
      </c>
      <c r="M28" s="56">
        <f t="shared" si="2"/>
        <v>40</v>
      </c>
      <c r="N28" s="155"/>
      <c r="O28" s="5"/>
    </row>
    <row r="29" spans="2:15" s="12" customFormat="1" ht="15.75" customHeight="1">
      <c r="B29" s="247" t="s">
        <v>23</v>
      </c>
      <c r="C29" s="249" t="s">
        <v>37</v>
      </c>
      <c r="D29" s="244">
        <f>D32+D34+D31+D33</f>
        <v>13865.1</v>
      </c>
      <c r="E29" s="244">
        <f>E32+E34-+E31+E33</f>
        <v>6158.4</v>
      </c>
      <c r="F29" s="244">
        <f>F32+F34-+F31+F33</f>
        <v>6158.4</v>
      </c>
      <c r="G29" s="244">
        <f>G32+G34</f>
        <v>67251.7</v>
      </c>
      <c r="H29" s="244">
        <f>H32+H34</f>
        <v>65251.7</v>
      </c>
      <c r="I29" s="244">
        <f>I32+I34</f>
        <v>63251.7</v>
      </c>
      <c r="J29" s="244">
        <f>G29-D29</f>
        <v>53386.6</v>
      </c>
      <c r="K29" s="252">
        <f t="shared" si="0"/>
        <v>385.04302168754634</v>
      </c>
      <c r="L29" s="244">
        <f>G29-E29</f>
        <v>61093.299999999996</v>
      </c>
      <c r="M29" s="244">
        <f>H29-F29</f>
        <v>59093.299999999996</v>
      </c>
      <c r="N29" s="155">
        <f>(G29/G63)*100</f>
        <v>13.94940218210842</v>
      </c>
      <c r="O29" s="5"/>
    </row>
    <row r="30" spans="2:15" s="12" customFormat="1" ht="5.25" customHeight="1" thickBot="1">
      <c r="B30" s="248"/>
      <c r="C30" s="250"/>
      <c r="D30" s="245"/>
      <c r="E30" s="245"/>
      <c r="F30" s="245"/>
      <c r="G30" s="246"/>
      <c r="H30" s="246"/>
      <c r="I30" s="246"/>
      <c r="J30" s="251"/>
      <c r="K30" s="211"/>
      <c r="L30" s="251"/>
      <c r="M30" s="251"/>
      <c r="N30" s="155"/>
      <c r="O30" s="5"/>
    </row>
    <row r="31" spans="2:15" s="12" customFormat="1" ht="15.75" hidden="1" thickBot="1">
      <c r="B31" s="23" t="s">
        <v>118</v>
      </c>
      <c r="C31" s="31" t="s">
        <v>119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149">
        <f aca="true" t="shared" si="5" ref="J31:J36">G31-D31</f>
        <v>0</v>
      </c>
      <c r="K31" s="77" t="e">
        <f t="shared" si="0"/>
        <v>#DIV/0!</v>
      </c>
      <c r="L31" s="48">
        <f>G31-E31</f>
        <v>0</v>
      </c>
      <c r="M31" s="48">
        <f>H31-F31</f>
        <v>0</v>
      </c>
      <c r="N31" s="155"/>
      <c r="O31" s="5"/>
    </row>
    <row r="32" spans="2:15" s="12" customFormat="1" ht="15.75" thickBot="1">
      <c r="B32" s="64" t="s">
        <v>69</v>
      </c>
      <c r="C32" s="18" t="s">
        <v>70</v>
      </c>
      <c r="D32" s="25">
        <v>2536.1</v>
      </c>
      <c r="E32" s="25">
        <v>2440.2</v>
      </c>
      <c r="F32" s="25">
        <v>2440.2</v>
      </c>
      <c r="G32" s="71">
        <v>2266.6</v>
      </c>
      <c r="H32" s="25">
        <v>2266.6</v>
      </c>
      <c r="I32" s="25">
        <v>2266.6</v>
      </c>
      <c r="J32" s="150">
        <f t="shared" si="5"/>
        <v>-269.5</v>
      </c>
      <c r="K32" s="77">
        <f t="shared" si="0"/>
        <v>-10.626552580734199</v>
      </c>
      <c r="L32" s="45">
        <f>G32-E32</f>
        <v>-173.5999999999999</v>
      </c>
      <c r="M32" s="45">
        <f>H32-F32</f>
        <v>-173.5999999999999</v>
      </c>
      <c r="N32" s="155"/>
      <c r="O32" s="5"/>
    </row>
    <row r="33" spans="2:15" s="12" customFormat="1" ht="15.75" thickBot="1">
      <c r="B33" s="65" t="s">
        <v>120</v>
      </c>
      <c r="C33" s="18" t="s">
        <v>121</v>
      </c>
      <c r="D33" s="25">
        <v>2949.4</v>
      </c>
      <c r="E33" s="25">
        <v>0</v>
      </c>
      <c r="F33" s="25">
        <v>0</v>
      </c>
      <c r="G33" s="72">
        <v>0</v>
      </c>
      <c r="H33" s="38">
        <v>0</v>
      </c>
      <c r="I33" s="38">
        <v>0</v>
      </c>
      <c r="J33" s="150">
        <f t="shared" si="5"/>
        <v>-2949.4</v>
      </c>
      <c r="K33" s="77">
        <f t="shared" si="0"/>
        <v>-100</v>
      </c>
      <c r="L33" s="45">
        <f>G33-E33</f>
        <v>0</v>
      </c>
      <c r="M33" s="45">
        <f>H33-F33</f>
        <v>0</v>
      </c>
      <c r="N33" s="155"/>
      <c r="O33" s="5"/>
    </row>
    <row r="34" spans="2:15" s="12" customFormat="1" ht="18.75" customHeight="1" thickBot="1">
      <c r="B34" s="65" t="s">
        <v>71</v>
      </c>
      <c r="C34" s="177" t="s">
        <v>72</v>
      </c>
      <c r="D34" s="178">
        <v>8379.6</v>
      </c>
      <c r="E34" s="178">
        <v>3718.2</v>
      </c>
      <c r="F34" s="178">
        <v>3718.2</v>
      </c>
      <c r="G34" s="179">
        <v>64985.1</v>
      </c>
      <c r="H34" s="178">
        <v>62985.1</v>
      </c>
      <c r="I34" s="180">
        <v>60985.1</v>
      </c>
      <c r="J34" s="150">
        <f t="shared" si="5"/>
        <v>56605.5</v>
      </c>
      <c r="K34" s="77">
        <f t="shared" si="0"/>
        <v>675.515537734498</v>
      </c>
      <c r="L34" s="47">
        <f>G34-E34</f>
        <v>61266.9</v>
      </c>
      <c r="M34" s="47">
        <f>H34-F34</f>
        <v>59266.9</v>
      </c>
      <c r="N34" s="155"/>
      <c r="O34" s="5"/>
    </row>
    <row r="35" spans="2:15" s="12" customFormat="1" ht="15.75" hidden="1" thickBot="1">
      <c r="B35" s="66" t="s">
        <v>122</v>
      </c>
      <c r="C35" s="175" t="s">
        <v>123</v>
      </c>
      <c r="D35" s="176">
        <f>D36</f>
        <v>0</v>
      </c>
      <c r="E35" s="176">
        <f>E36</f>
        <v>0</v>
      </c>
      <c r="F35" s="176">
        <f>F36</f>
        <v>0</v>
      </c>
      <c r="G35" s="176">
        <v>0</v>
      </c>
      <c r="H35" s="176">
        <v>0</v>
      </c>
      <c r="I35" s="176">
        <v>0</v>
      </c>
      <c r="J35" s="151">
        <f t="shared" si="5"/>
        <v>0</v>
      </c>
      <c r="K35" s="28" t="e">
        <f t="shared" si="0"/>
        <v>#DIV/0!</v>
      </c>
      <c r="L35" s="76">
        <f>G35-E35</f>
        <v>0</v>
      </c>
      <c r="M35" s="50">
        <f>H35-F35</f>
        <v>0</v>
      </c>
      <c r="N35" s="155"/>
      <c r="O35" s="5"/>
    </row>
    <row r="36" spans="2:15" s="12" customFormat="1" ht="30.75" hidden="1" thickBot="1">
      <c r="B36" s="8" t="s">
        <v>124</v>
      </c>
      <c r="C36" s="18" t="s">
        <v>125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150">
        <f t="shared" si="5"/>
        <v>0</v>
      </c>
      <c r="K36" s="27" t="e">
        <f t="shared" si="0"/>
        <v>#DIV/0!</v>
      </c>
      <c r="L36" s="46">
        <f>G36-E36</f>
        <v>0</v>
      </c>
      <c r="M36" s="48">
        <f>H36-F36</f>
        <v>0</v>
      </c>
      <c r="N36" s="155"/>
      <c r="O36" s="5"/>
    </row>
    <row r="37" spans="2:15" s="12" customFormat="1" ht="15.75" thickBot="1">
      <c r="B37" s="20" t="s">
        <v>24</v>
      </c>
      <c r="C37" s="10" t="s">
        <v>38</v>
      </c>
      <c r="D37" s="26">
        <f>SUM(D38:D42)</f>
        <v>257166.30000000002</v>
      </c>
      <c r="E37" s="26">
        <f>SUM(E38:E42)</f>
        <v>247948.80000000002</v>
      </c>
      <c r="F37" s="26">
        <f>SUM(F38:F42)</f>
        <v>244676.7</v>
      </c>
      <c r="G37" s="26">
        <f>SUM(G38:G42)</f>
        <v>237797</v>
      </c>
      <c r="H37" s="26">
        <f>SUM(H38:H42)</f>
        <v>237951.5</v>
      </c>
      <c r="I37" s="26">
        <f>SUM(I38:I42)</f>
        <v>237951.5</v>
      </c>
      <c r="J37" s="110">
        <f aca="true" t="shared" si="6" ref="J37:J63">G37-D37</f>
        <v>-19369.300000000017</v>
      </c>
      <c r="K37" s="28">
        <f t="shared" si="0"/>
        <v>-7.531818904732077</v>
      </c>
      <c r="L37" s="49">
        <f aca="true" t="shared" si="7" ref="L37:L63">G37-E37</f>
        <v>-10151.800000000017</v>
      </c>
      <c r="M37" s="50">
        <f aca="true" t="shared" si="8" ref="M37:M63">H37-F37</f>
        <v>-6725.200000000012</v>
      </c>
      <c r="N37" s="155">
        <f>(G37/G63)*100</f>
        <v>49.32404668876528</v>
      </c>
      <c r="O37" s="5"/>
    </row>
    <row r="38" spans="2:15" s="12" customFormat="1" ht="15.75" thickBot="1">
      <c r="B38" s="8" t="s">
        <v>73</v>
      </c>
      <c r="C38" s="18" t="s">
        <v>74</v>
      </c>
      <c r="D38" s="25">
        <v>56215.4</v>
      </c>
      <c r="E38" s="25">
        <v>52120.6</v>
      </c>
      <c r="F38" s="25">
        <v>51120.6</v>
      </c>
      <c r="G38" s="73">
        <v>60713.9</v>
      </c>
      <c r="H38" s="73">
        <v>60213.9</v>
      </c>
      <c r="I38" s="73">
        <v>60213.9</v>
      </c>
      <c r="J38" s="152">
        <f t="shared" si="6"/>
        <v>4498.5</v>
      </c>
      <c r="K38" s="27">
        <f t="shared" si="0"/>
        <v>8.002255609672801</v>
      </c>
      <c r="L38" s="48">
        <f t="shared" si="7"/>
        <v>8593.300000000003</v>
      </c>
      <c r="M38" s="48">
        <f t="shared" si="8"/>
        <v>9093.300000000003</v>
      </c>
      <c r="N38" s="155"/>
      <c r="O38" s="5"/>
    </row>
    <row r="39" spans="2:15" s="12" customFormat="1" ht="15.75" thickBot="1">
      <c r="B39" s="8" t="s">
        <v>75</v>
      </c>
      <c r="C39" s="18" t="s">
        <v>76</v>
      </c>
      <c r="D39" s="25">
        <v>162641.9</v>
      </c>
      <c r="E39" s="25">
        <v>159247.5</v>
      </c>
      <c r="F39" s="25">
        <v>156975.4</v>
      </c>
      <c r="G39" s="73">
        <v>143232.5</v>
      </c>
      <c r="H39" s="73">
        <v>143232.5</v>
      </c>
      <c r="I39" s="73">
        <v>143232.5</v>
      </c>
      <c r="J39" s="152">
        <f t="shared" si="6"/>
        <v>-19409.399999999994</v>
      </c>
      <c r="K39" s="27">
        <f t="shared" si="0"/>
        <v>-11.933825170512634</v>
      </c>
      <c r="L39" s="45">
        <f t="shared" si="7"/>
        <v>-16015</v>
      </c>
      <c r="M39" s="45">
        <f t="shared" si="8"/>
        <v>-13742.899999999994</v>
      </c>
      <c r="N39" s="155"/>
      <c r="O39" s="5"/>
    </row>
    <row r="40" spans="2:15" s="12" customFormat="1" ht="15.75" thickBot="1">
      <c r="B40" s="8" t="s">
        <v>170</v>
      </c>
      <c r="C40" s="18" t="s">
        <v>171</v>
      </c>
      <c r="D40" s="25">
        <v>18831.2</v>
      </c>
      <c r="E40" s="25">
        <v>18107.9</v>
      </c>
      <c r="F40" s="25">
        <v>18107.9</v>
      </c>
      <c r="G40" s="73">
        <v>16352.2</v>
      </c>
      <c r="H40" s="73">
        <v>17356.7</v>
      </c>
      <c r="I40" s="73">
        <v>17356.7</v>
      </c>
      <c r="J40" s="152">
        <f t="shared" si="6"/>
        <v>-2479</v>
      </c>
      <c r="K40" s="27">
        <f t="shared" si="0"/>
        <v>-13.164323038361871</v>
      </c>
      <c r="L40" s="45">
        <f t="shared" si="7"/>
        <v>-1755.7000000000007</v>
      </c>
      <c r="M40" s="45">
        <f t="shared" si="8"/>
        <v>-751.2000000000007</v>
      </c>
      <c r="N40" s="155"/>
      <c r="O40" s="5"/>
    </row>
    <row r="41" spans="2:15" s="12" customFormat="1" ht="15.75" thickBot="1">
      <c r="B41" s="8" t="s">
        <v>77</v>
      </c>
      <c r="C41" s="18" t="s">
        <v>78</v>
      </c>
      <c r="D41" s="25">
        <v>9732.1</v>
      </c>
      <c r="E41" s="25">
        <v>8935.2</v>
      </c>
      <c r="F41" s="25">
        <v>8935.2</v>
      </c>
      <c r="G41" s="73">
        <v>7441.1</v>
      </c>
      <c r="H41" s="73">
        <v>7241.1</v>
      </c>
      <c r="I41" s="73">
        <v>7241.1</v>
      </c>
      <c r="J41" s="152">
        <f t="shared" si="6"/>
        <v>-2291</v>
      </c>
      <c r="K41" s="27">
        <f t="shared" si="0"/>
        <v>-23.54065412398147</v>
      </c>
      <c r="L41" s="45">
        <f t="shared" si="7"/>
        <v>-1494.1000000000004</v>
      </c>
      <c r="M41" s="45">
        <f t="shared" si="8"/>
        <v>-1694.1000000000004</v>
      </c>
      <c r="N41" s="155"/>
      <c r="O41" s="5"/>
    </row>
    <row r="42" spans="2:15" s="12" customFormat="1" ht="15.75" thickBot="1">
      <c r="B42" s="35" t="s">
        <v>79</v>
      </c>
      <c r="C42" s="30" t="s">
        <v>80</v>
      </c>
      <c r="D42" s="38">
        <v>9745.7</v>
      </c>
      <c r="E42" s="38">
        <v>9537.6</v>
      </c>
      <c r="F42" s="38">
        <v>9537.6</v>
      </c>
      <c r="G42" s="63">
        <v>10057.3</v>
      </c>
      <c r="H42" s="63">
        <v>9907.3</v>
      </c>
      <c r="I42" s="63">
        <v>9907.3</v>
      </c>
      <c r="J42" s="152">
        <f t="shared" si="6"/>
        <v>311.59999999999854</v>
      </c>
      <c r="K42" s="27">
        <f t="shared" si="0"/>
        <v>3.1973075305006233</v>
      </c>
      <c r="L42" s="47">
        <f t="shared" si="7"/>
        <v>519.6999999999989</v>
      </c>
      <c r="M42" s="47">
        <f t="shared" si="8"/>
        <v>369.6999999999989</v>
      </c>
      <c r="N42" s="155"/>
      <c r="O42" s="5"/>
    </row>
    <row r="43" spans="2:15" s="12" customFormat="1" ht="19.5" customHeight="1" thickBot="1">
      <c r="B43" s="36" t="s">
        <v>25</v>
      </c>
      <c r="C43" s="32" t="s">
        <v>39</v>
      </c>
      <c r="D43" s="33">
        <f>D44+D45</f>
        <v>66243</v>
      </c>
      <c r="E43" s="33">
        <f>E44+E45</f>
        <v>55405.5</v>
      </c>
      <c r="F43" s="33">
        <f>F44+F45</f>
        <v>54830</v>
      </c>
      <c r="G43" s="33">
        <f>G44+G45</f>
        <v>34490.8</v>
      </c>
      <c r="H43" s="33">
        <f>H44+H45</f>
        <v>33471.8</v>
      </c>
      <c r="I43" s="33">
        <f>I44+I45</f>
        <v>33014.3</v>
      </c>
      <c r="J43" s="110">
        <f t="shared" si="6"/>
        <v>-31752.199999999997</v>
      </c>
      <c r="K43" s="34">
        <f t="shared" si="0"/>
        <v>-47.932913666349656</v>
      </c>
      <c r="L43" s="49">
        <f t="shared" si="7"/>
        <v>-20914.699999999997</v>
      </c>
      <c r="M43" s="50">
        <f t="shared" si="8"/>
        <v>-21358.199999999997</v>
      </c>
      <c r="N43" s="155">
        <f>(G43/G63)*100</f>
        <v>7.154109721875656</v>
      </c>
      <c r="O43" s="5"/>
    </row>
    <row r="44" spans="2:15" s="12" customFormat="1" ht="17.25" customHeight="1">
      <c r="B44" s="39" t="s">
        <v>81</v>
      </c>
      <c r="C44" s="181" t="s">
        <v>82</v>
      </c>
      <c r="D44" s="182">
        <v>43119.2</v>
      </c>
      <c r="E44" s="182">
        <v>37630.9</v>
      </c>
      <c r="F44" s="182">
        <v>37633.9</v>
      </c>
      <c r="G44" s="182">
        <v>34490.8</v>
      </c>
      <c r="H44" s="182">
        <v>33471.8</v>
      </c>
      <c r="I44" s="182">
        <v>33014.3</v>
      </c>
      <c r="J44" s="183">
        <f t="shared" si="6"/>
        <v>-8628.399999999994</v>
      </c>
      <c r="K44" s="184">
        <f t="shared" si="0"/>
        <v>-20.01057533534943</v>
      </c>
      <c r="L44" s="183">
        <f t="shared" si="7"/>
        <v>-3140.0999999999985</v>
      </c>
      <c r="M44" s="183">
        <f t="shared" si="8"/>
        <v>-4162.0999999999985</v>
      </c>
      <c r="N44" s="155"/>
      <c r="O44" s="5"/>
    </row>
    <row r="45" spans="2:15" s="12" customFormat="1" ht="18" customHeight="1" thickBot="1">
      <c r="B45" s="187" t="s">
        <v>126</v>
      </c>
      <c r="C45" s="177" t="s">
        <v>127</v>
      </c>
      <c r="D45" s="178">
        <v>23123.8</v>
      </c>
      <c r="E45" s="178">
        <v>17774.6</v>
      </c>
      <c r="F45" s="178">
        <v>17196.1</v>
      </c>
      <c r="G45" s="178">
        <v>0</v>
      </c>
      <c r="H45" s="178">
        <v>0</v>
      </c>
      <c r="I45" s="178">
        <v>0</v>
      </c>
      <c r="J45" s="185">
        <f t="shared" si="6"/>
        <v>-23123.8</v>
      </c>
      <c r="K45" s="186">
        <v>0</v>
      </c>
      <c r="L45" s="185">
        <f t="shared" si="7"/>
        <v>-17774.6</v>
      </c>
      <c r="M45" s="185">
        <f t="shared" si="8"/>
        <v>-17196.1</v>
      </c>
      <c r="N45" s="155"/>
      <c r="O45" s="5"/>
    </row>
    <row r="46" spans="2:15" s="12" customFormat="1" ht="15.75" thickBot="1">
      <c r="B46" s="20" t="s">
        <v>26</v>
      </c>
      <c r="C46" s="10" t="s">
        <v>40</v>
      </c>
      <c r="D46" s="26">
        <f>D47</f>
        <v>160</v>
      </c>
      <c r="E46" s="26">
        <f>E47</f>
        <v>160</v>
      </c>
      <c r="F46" s="26">
        <f>F47</f>
        <v>160</v>
      </c>
      <c r="G46" s="26">
        <f>G47</f>
        <v>151.4</v>
      </c>
      <c r="H46" s="26">
        <f>H47</f>
        <v>151.4</v>
      </c>
      <c r="I46" s="26">
        <f>I47</f>
        <v>151.4</v>
      </c>
      <c r="J46" s="153">
        <f t="shared" si="6"/>
        <v>-8.599999999999994</v>
      </c>
      <c r="K46" s="28">
        <f t="shared" si="0"/>
        <v>-5.375</v>
      </c>
      <c r="L46" s="79">
        <f t="shared" si="7"/>
        <v>-8.599999999999994</v>
      </c>
      <c r="M46" s="78">
        <f t="shared" si="8"/>
        <v>-8.599999999999994</v>
      </c>
      <c r="N46" s="155">
        <f>(G46/G63)*100</f>
        <v>0.03140351084613794</v>
      </c>
      <c r="O46" s="5"/>
    </row>
    <row r="47" spans="2:15" s="12" customFormat="1" ht="15.75" thickBot="1">
      <c r="B47" s="35" t="s">
        <v>83</v>
      </c>
      <c r="C47" s="30" t="s">
        <v>84</v>
      </c>
      <c r="D47" s="38">
        <v>160</v>
      </c>
      <c r="E47" s="38">
        <v>160</v>
      </c>
      <c r="F47" s="38">
        <v>160</v>
      </c>
      <c r="G47" s="38">
        <v>151.4</v>
      </c>
      <c r="H47" s="38">
        <v>151.4</v>
      </c>
      <c r="I47" s="38">
        <v>151.4</v>
      </c>
      <c r="J47" s="152">
        <f t="shared" si="6"/>
        <v>-8.599999999999994</v>
      </c>
      <c r="K47" s="27">
        <f t="shared" si="0"/>
        <v>-5.375</v>
      </c>
      <c r="L47" s="51">
        <f t="shared" si="7"/>
        <v>-8.599999999999994</v>
      </c>
      <c r="M47" s="51">
        <f t="shared" si="8"/>
        <v>-8.599999999999994</v>
      </c>
      <c r="N47" s="155"/>
      <c r="O47" s="5"/>
    </row>
    <row r="48" spans="2:15" s="21" customFormat="1" ht="15.75" thickBot="1">
      <c r="B48" s="36" t="s">
        <v>27</v>
      </c>
      <c r="C48" s="37">
        <v>1000</v>
      </c>
      <c r="D48" s="33">
        <f>SUM(D49:D53)</f>
        <v>51949.8</v>
      </c>
      <c r="E48" s="33">
        <f>SUM(E49:E53)</f>
        <v>26869.7</v>
      </c>
      <c r="F48" s="33">
        <f>SUM(F49:F53)</f>
        <v>26869.7</v>
      </c>
      <c r="G48" s="33">
        <f>SUM(G49:G53)</f>
        <v>36144.5</v>
      </c>
      <c r="H48" s="33">
        <f>SUM(H49:H53)</f>
        <v>37140.5</v>
      </c>
      <c r="I48" s="33">
        <f>SUM(I49:I53)</f>
        <v>37140.5</v>
      </c>
      <c r="J48" s="110">
        <f t="shared" si="6"/>
        <v>-15805.300000000003</v>
      </c>
      <c r="K48" s="28">
        <f t="shared" si="0"/>
        <v>-30.42417872638586</v>
      </c>
      <c r="L48" s="49">
        <f t="shared" si="7"/>
        <v>9274.8</v>
      </c>
      <c r="M48" s="50">
        <f t="shared" si="8"/>
        <v>10270.8</v>
      </c>
      <c r="N48" s="155">
        <f>(G48/G63)*100</f>
        <v>7.49712151768978</v>
      </c>
      <c r="O48" s="11"/>
    </row>
    <row r="49" spans="2:15" s="21" customFormat="1" ht="15.75" thickBot="1">
      <c r="B49" s="8" t="s">
        <v>85</v>
      </c>
      <c r="C49" s="18" t="s">
        <v>86</v>
      </c>
      <c r="D49" s="25">
        <v>660</v>
      </c>
      <c r="E49" s="25">
        <v>660</v>
      </c>
      <c r="F49" s="25">
        <v>660</v>
      </c>
      <c r="G49" s="25">
        <v>620</v>
      </c>
      <c r="H49" s="25">
        <v>620</v>
      </c>
      <c r="I49" s="25">
        <v>620</v>
      </c>
      <c r="J49" s="152">
        <f t="shared" si="6"/>
        <v>-40</v>
      </c>
      <c r="K49" s="27">
        <f t="shared" si="0"/>
        <v>-6.060606060606062</v>
      </c>
      <c r="L49" s="48">
        <f t="shared" si="7"/>
        <v>-40</v>
      </c>
      <c r="M49" s="48">
        <f t="shared" si="8"/>
        <v>-40</v>
      </c>
      <c r="N49" s="156"/>
      <c r="O49" s="11"/>
    </row>
    <row r="50" spans="2:15" s="21" customFormat="1" ht="15.75" thickBot="1">
      <c r="B50" s="8" t="s">
        <v>87</v>
      </c>
      <c r="C50" s="18" t="s">
        <v>88</v>
      </c>
      <c r="D50" s="25">
        <v>18010.7</v>
      </c>
      <c r="E50" s="25">
        <v>15595.7</v>
      </c>
      <c r="F50" s="25">
        <v>15595.7</v>
      </c>
      <c r="G50" s="25">
        <v>24052.3</v>
      </c>
      <c r="H50" s="25">
        <v>24052.3</v>
      </c>
      <c r="I50" s="25">
        <v>24052.3</v>
      </c>
      <c r="J50" s="152">
        <f t="shared" si="6"/>
        <v>6041.5999999999985</v>
      </c>
      <c r="K50" s="27">
        <f t="shared" si="0"/>
        <v>33.54450410034033</v>
      </c>
      <c r="L50" s="45">
        <f t="shared" si="7"/>
        <v>8456.599999999999</v>
      </c>
      <c r="M50" s="45">
        <f t="shared" si="8"/>
        <v>8456.599999999999</v>
      </c>
      <c r="N50" s="156"/>
      <c r="O50" s="11"/>
    </row>
    <row r="51" spans="2:15" s="21" customFormat="1" ht="15.75" thickBot="1">
      <c r="B51" s="8" t="s">
        <v>89</v>
      </c>
      <c r="C51" s="18" t="s">
        <v>90</v>
      </c>
      <c r="D51" s="25">
        <v>10106.4</v>
      </c>
      <c r="E51" s="25">
        <v>7061.1</v>
      </c>
      <c r="F51" s="25">
        <v>7061.1</v>
      </c>
      <c r="G51" s="25">
        <v>7365.2</v>
      </c>
      <c r="H51" s="25">
        <v>7245.2</v>
      </c>
      <c r="I51" s="25">
        <v>7245.2</v>
      </c>
      <c r="J51" s="152">
        <f t="shared" si="6"/>
        <v>-2741.2</v>
      </c>
      <c r="K51" s="27">
        <f t="shared" si="0"/>
        <v>-27.12340695005146</v>
      </c>
      <c r="L51" s="45">
        <f t="shared" si="7"/>
        <v>304.09999999999945</v>
      </c>
      <c r="M51" s="45">
        <f t="shared" si="8"/>
        <v>184.09999999999945</v>
      </c>
      <c r="N51" s="156"/>
      <c r="O51" s="11"/>
    </row>
    <row r="52" spans="2:15" s="21" customFormat="1" ht="15.75" thickBot="1">
      <c r="B52" s="8" t="s">
        <v>91</v>
      </c>
      <c r="C52" s="18" t="s">
        <v>92</v>
      </c>
      <c r="D52" s="25">
        <v>19731.9</v>
      </c>
      <c r="E52" s="25">
        <v>296.1</v>
      </c>
      <c r="F52" s="25">
        <v>296.1</v>
      </c>
      <c r="G52" s="25">
        <v>296.1</v>
      </c>
      <c r="H52" s="25">
        <v>1412.1</v>
      </c>
      <c r="I52" s="25">
        <v>1412.1</v>
      </c>
      <c r="J52" s="152">
        <f t="shared" si="6"/>
        <v>-19435.800000000003</v>
      </c>
      <c r="K52" s="27">
        <f t="shared" si="0"/>
        <v>-98.49938424581515</v>
      </c>
      <c r="L52" s="45">
        <f t="shared" si="7"/>
        <v>0</v>
      </c>
      <c r="M52" s="45">
        <f t="shared" si="8"/>
        <v>1116</v>
      </c>
      <c r="N52" s="156"/>
      <c r="O52" s="11"/>
    </row>
    <row r="53" spans="2:15" s="21" customFormat="1" ht="15.75" thickBot="1">
      <c r="B53" s="35" t="s">
        <v>93</v>
      </c>
      <c r="C53" s="30" t="s">
        <v>94</v>
      </c>
      <c r="D53" s="38">
        <v>3440.8</v>
      </c>
      <c r="E53" s="38">
        <v>3256.8</v>
      </c>
      <c r="F53" s="38">
        <v>3256.8</v>
      </c>
      <c r="G53" s="38">
        <v>3810.9</v>
      </c>
      <c r="H53" s="38">
        <v>3810.9</v>
      </c>
      <c r="I53" s="38">
        <v>3810.9</v>
      </c>
      <c r="J53" s="152">
        <f>G53-D53</f>
        <v>370.0999999999999</v>
      </c>
      <c r="K53" s="27">
        <f t="shared" si="0"/>
        <v>10.756219483840951</v>
      </c>
      <c r="L53" s="47">
        <f t="shared" si="7"/>
        <v>554.0999999999999</v>
      </c>
      <c r="M53" s="47">
        <f t="shared" si="8"/>
        <v>554.0999999999999</v>
      </c>
      <c r="N53" s="156"/>
      <c r="O53" s="11"/>
    </row>
    <row r="54" spans="2:15" s="21" customFormat="1" ht="21.75" customHeight="1" thickBot="1">
      <c r="B54" s="36" t="s">
        <v>28</v>
      </c>
      <c r="C54" s="37">
        <v>1100</v>
      </c>
      <c r="D54" s="33">
        <f>D55</f>
        <v>4743.7</v>
      </c>
      <c r="E54" s="33">
        <f>E55</f>
        <v>4101.5</v>
      </c>
      <c r="F54" s="33">
        <f>F55</f>
        <v>4101.5</v>
      </c>
      <c r="G54" s="33">
        <f>G55</f>
        <v>4008</v>
      </c>
      <c r="H54" s="33">
        <f>H55</f>
        <v>4008</v>
      </c>
      <c r="I54" s="33">
        <f>I55</f>
        <v>4008</v>
      </c>
      <c r="J54" s="110">
        <f t="shared" si="6"/>
        <v>-735.6999999999998</v>
      </c>
      <c r="K54" s="28">
        <f t="shared" si="0"/>
        <v>-15.50899087210405</v>
      </c>
      <c r="L54" s="49">
        <f t="shared" si="7"/>
        <v>-93.5</v>
      </c>
      <c r="M54" s="50">
        <f t="shared" si="8"/>
        <v>-93.5</v>
      </c>
      <c r="N54" s="155">
        <f>(G54/G63)*100</f>
        <v>0.8313426120959106</v>
      </c>
      <c r="O54" s="11"/>
    </row>
    <row r="55" spans="2:15" s="21" customFormat="1" ht="19.5" customHeight="1" thickBot="1">
      <c r="B55" s="41" t="s">
        <v>95</v>
      </c>
      <c r="C55" s="42" t="s">
        <v>96</v>
      </c>
      <c r="D55" s="43">
        <v>4743.7</v>
      </c>
      <c r="E55" s="43">
        <v>4101.5</v>
      </c>
      <c r="F55" s="43">
        <v>4101.5</v>
      </c>
      <c r="G55" s="43">
        <v>4008</v>
      </c>
      <c r="H55" s="43">
        <v>4008</v>
      </c>
      <c r="I55" s="43">
        <v>4008</v>
      </c>
      <c r="J55" s="154">
        <f t="shared" si="6"/>
        <v>-735.6999999999998</v>
      </c>
      <c r="K55" s="27">
        <f t="shared" si="0"/>
        <v>-15.50899087210405</v>
      </c>
      <c r="L55" s="51">
        <f t="shared" si="7"/>
        <v>-93.5</v>
      </c>
      <c r="M55" s="51">
        <f t="shared" si="8"/>
        <v>-93.5</v>
      </c>
      <c r="N55" s="156"/>
      <c r="O55" s="11"/>
    </row>
    <row r="56" spans="2:15" s="21" customFormat="1" ht="18" customHeight="1" thickBot="1">
      <c r="B56" s="36" t="s">
        <v>29</v>
      </c>
      <c r="C56" s="37">
        <v>1300</v>
      </c>
      <c r="D56" s="33">
        <f>D57</f>
        <v>1</v>
      </c>
      <c r="E56" s="33">
        <f>E57</f>
        <v>20</v>
      </c>
      <c r="F56" s="33">
        <f>F57</f>
        <v>20</v>
      </c>
      <c r="G56" s="33">
        <f>G57</f>
        <v>5</v>
      </c>
      <c r="H56" s="33">
        <f>H57</f>
        <v>5</v>
      </c>
      <c r="I56" s="33">
        <f>I57</f>
        <v>5</v>
      </c>
      <c r="J56" s="110">
        <f t="shared" si="6"/>
        <v>4</v>
      </c>
      <c r="K56" s="28">
        <f t="shared" si="0"/>
        <v>400</v>
      </c>
      <c r="L56" s="49">
        <f t="shared" si="7"/>
        <v>-15</v>
      </c>
      <c r="M56" s="50">
        <f t="shared" si="8"/>
        <v>-15</v>
      </c>
      <c r="N56" s="155">
        <f>(G56/G63)*100</f>
        <v>0.0010371040570058764</v>
      </c>
      <c r="O56" s="11"/>
    </row>
    <row r="57" spans="2:15" s="21" customFormat="1" ht="30" customHeight="1" thickBot="1">
      <c r="B57" s="41" t="s">
        <v>97</v>
      </c>
      <c r="C57" s="42" t="s">
        <v>98</v>
      </c>
      <c r="D57" s="43">
        <v>1</v>
      </c>
      <c r="E57" s="43">
        <v>20</v>
      </c>
      <c r="F57" s="43">
        <v>20</v>
      </c>
      <c r="G57" s="43">
        <v>5</v>
      </c>
      <c r="H57" s="43">
        <v>5</v>
      </c>
      <c r="I57" s="43">
        <v>5</v>
      </c>
      <c r="J57" s="154">
        <f t="shared" si="6"/>
        <v>4</v>
      </c>
      <c r="K57" s="27">
        <f t="shared" si="0"/>
        <v>400</v>
      </c>
      <c r="L57" s="51">
        <f t="shared" si="7"/>
        <v>-15</v>
      </c>
      <c r="M57" s="51">
        <f t="shared" si="8"/>
        <v>-15</v>
      </c>
      <c r="N57" s="156"/>
      <c r="O57" s="11"/>
    </row>
    <row r="58" spans="2:15" s="21" customFormat="1" ht="33.75" customHeight="1" thickBot="1">
      <c r="B58" s="36" t="s">
        <v>30</v>
      </c>
      <c r="C58" s="37">
        <v>1400</v>
      </c>
      <c r="D58" s="33">
        <f>D59+D60+D61</f>
        <v>34752.8</v>
      </c>
      <c r="E58" s="33">
        <f>E59+E60+E61</f>
        <v>33408.4</v>
      </c>
      <c r="F58" s="33">
        <f>F59+F60+F61</f>
        <v>33408.4</v>
      </c>
      <c r="G58" s="33">
        <f>G59+G60+G61</f>
        <v>39200.6</v>
      </c>
      <c r="H58" s="33">
        <f>H59+H60+H61</f>
        <v>39050.6</v>
      </c>
      <c r="I58" s="33">
        <f>I59+I60+I61</f>
        <v>39050.6</v>
      </c>
      <c r="J58" s="110">
        <f t="shared" si="6"/>
        <v>4447.799999999996</v>
      </c>
      <c r="K58" s="190">
        <f t="shared" si="0"/>
        <v>12.798393222992104</v>
      </c>
      <c r="L58" s="49">
        <f t="shared" si="7"/>
        <v>5792.199999999997</v>
      </c>
      <c r="M58" s="50">
        <f t="shared" si="8"/>
        <v>5642.199999999997</v>
      </c>
      <c r="N58" s="155">
        <f>(G58/G63)*100</f>
        <v>8.131020259412912</v>
      </c>
      <c r="O58" s="11"/>
    </row>
    <row r="59" spans="2:15" s="21" customFormat="1" ht="33.75" customHeight="1">
      <c r="B59" s="39" t="s">
        <v>99</v>
      </c>
      <c r="C59" s="29" t="s">
        <v>100</v>
      </c>
      <c r="D59" s="62">
        <v>33408.4</v>
      </c>
      <c r="E59" s="62">
        <v>33408.4</v>
      </c>
      <c r="F59" s="62">
        <v>33408.4</v>
      </c>
      <c r="G59" s="40">
        <v>39050.6</v>
      </c>
      <c r="H59" s="40">
        <v>39050.6</v>
      </c>
      <c r="I59" s="74">
        <v>39050.6</v>
      </c>
      <c r="J59" s="48">
        <f>G59-D59</f>
        <v>5642.199999999997</v>
      </c>
      <c r="K59" s="189">
        <f t="shared" si="0"/>
        <v>16.88856694723482</v>
      </c>
      <c r="L59" s="188">
        <f t="shared" si="7"/>
        <v>5642.199999999997</v>
      </c>
      <c r="M59" s="48">
        <f t="shared" si="8"/>
        <v>5642.199999999997</v>
      </c>
      <c r="N59" s="156"/>
      <c r="O59" s="11"/>
    </row>
    <row r="60" spans="2:15" s="21" customFormat="1" ht="33" customHeight="1" hidden="1" thickBot="1">
      <c r="B60" s="41" t="s">
        <v>128</v>
      </c>
      <c r="C60" s="42" t="s">
        <v>129</v>
      </c>
      <c r="D60" s="67">
        <v>0</v>
      </c>
      <c r="E60" s="67">
        <v>0</v>
      </c>
      <c r="F60" s="67">
        <v>0</v>
      </c>
      <c r="G60" s="43">
        <v>0</v>
      </c>
      <c r="H60" s="43">
        <v>0</v>
      </c>
      <c r="I60" s="75">
        <v>0</v>
      </c>
      <c r="J60" s="47">
        <f>G60-D60</f>
        <v>0</v>
      </c>
      <c r="K60" s="171" t="e">
        <f t="shared" si="0"/>
        <v>#DIV/0!</v>
      </c>
      <c r="L60" s="51">
        <f t="shared" si="7"/>
        <v>0</v>
      </c>
      <c r="M60" s="51">
        <f t="shared" si="8"/>
        <v>0</v>
      </c>
      <c r="O60" s="11"/>
    </row>
    <row r="61" spans="2:15" s="21" customFormat="1" ht="20.25" customHeight="1">
      <c r="B61" s="41" t="s">
        <v>224</v>
      </c>
      <c r="C61" s="42" t="s">
        <v>129</v>
      </c>
      <c r="D61" s="67">
        <v>1344.4</v>
      </c>
      <c r="E61" s="67">
        <v>0</v>
      </c>
      <c r="F61" s="67">
        <v>0</v>
      </c>
      <c r="G61" s="43">
        <v>150</v>
      </c>
      <c r="H61" s="43">
        <v>0</v>
      </c>
      <c r="I61" s="25">
        <v>0</v>
      </c>
      <c r="J61" s="45">
        <f>G61-D61</f>
        <v>-1194.4</v>
      </c>
      <c r="K61" s="172">
        <f t="shared" si="0"/>
        <v>-88.84260636715263</v>
      </c>
      <c r="L61" s="170">
        <f t="shared" si="7"/>
        <v>150</v>
      </c>
      <c r="M61" s="51">
        <f t="shared" si="8"/>
        <v>0</v>
      </c>
      <c r="O61" s="11"/>
    </row>
    <row r="62" spans="2:15" s="21" customFormat="1" ht="17.25" customHeight="1" thickBot="1">
      <c r="B62" s="35" t="s">
        <v>101</v>
      </c>
      <c r="C62" s="30"/>
      <c r="D62" s="63">
        <v>0</v>
      </c>
      <c r="E62" s="63">
        <v>6355.5</v>
      </c>
      <c r="F62" s="63">
        <v>12821.6</v>
      </c>
      <c r="G62" s="38">
        <v>0</v>
      </c>
      <c r="H62" s="38">
        <v>6778.2</v>
      </c>
      <c r="I62" s="75">
        <v>13782.6</v>
      </c>
      <c r="J62" s="185">
        <f>G62-D62</f>
        <v>0</v>
      </c>
      <c r="K62" s="27">
        <v>0</v>
      </c>
      <c r="L62" s="47">
        <f t="shared" si="7"/>
        <v>-6355.5</v>
      </c>
      <c r="M62" s="47">
        <f t="shared" si="8"/>
        <v>-6043.400000000001</v>
      </c>
      <c r="O62" s="11"/>
    </row>
    <row r="63" spans="2:15" s="12" customFormat="1" ht="15.75" thickBot="1">
      <c r="B63" s="36" t="s">
        <v>31</v>
      </c>
      <c r="C63" s="37"/>
      <c r="D63" s="33">
        <f>D8+D17+D19+D23+D29+D37+D43+D46+D48+D54+D56+D58+D62+D35</f>
        <v>513592</v>
      </c>
      <c r="E63" s="33">
        <f>E8+E17+E19+E23+E29+E37+E43+E46+E48+E54+E56+E58+E62</f>
        <v>438506.80000000005</v>
      </c>
      <c r="F63" s="33">
        <f>F8+F17+F19+F23+F29+F37+F43+F46+F48+F54+F56+F58+F62</f>
        <v>440749.60000000003</v>
      </c>
      <c r="G63" s="33">
        <f>G8+G17+G19+G23+G29+G37+G43+G46+G48+G54+G56+G58+G62</f>
        <v>482111.7</v>
      </c>
      <c r="H63" s="33">
        <f>H8+H17+H19+H23+H29+H37+H43+H46+H48+H54+H56+H58+H62</f>
        <v>487082.5</v>
      </c>
      <c r="I63" s="44">
        <f>I8+I17+I19+I23+I29+I37+I43+I46+I48+I54+I56+I58+I62</f>
        <v>490819.69999999995</v>
      </c>
      <c r="J63" s="191">
        <f t="shared" si="6"/>
        <v>-31480.29999999999</v>
      </c>
      <c r="K63" s="28">
        <f t="shared" si="0"/>
        <v>-6.129437374413925</v>
      </c>
      <c r="L63" s="49">
        <f t="shared" si="7"/>
        <v>43604.899999999965</v>
      </c>
      <c r="M63" s="50">
        <f t="shared" si="8"/>
        <v>46332.899999999965</v>
      </c>
      <c r="N63" s="155">
        <f>SUM(N8:N59)</f>
        <v>99.99999999999997</v>
      </c>
      <c r="O63" s="5"/>
    </row>
    <row r="64" spans="4:15" s="12" customFormat="1" ht="15">
      <c r="D64" s="68"/>
      <c r="O64" s="5"/>
    </row>
    <row r="65" spans="4:15" ht="15">
      <c r="D65" s="69"/>
      <c r="O65" s="5"/>
    </row>
    <row r="66" spans="2:15" ht="18.75">
      <c r="B66" s="1" t="s">
        <v>15</v>
      </c>
      <c r="D66" s="70"/>
      <c r="O66" s="5"/>
    </row>
    <row r="67" spans="2:15" ht="18.75">
      <c r="B67" s="199" t="s">
        <v>104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" t="s">
        <v>281</v>
      </c>
      <c r="M67" s="1"/>
      <c r="O67" s="5"/>
    </row>
    <row r="68" spans="2:15" ht="18.75">
      <c r="B68" s="2"/>
      <c r="L68" s="1"/>
      <c r="M68" s="1"/>
      <c r="O68" s="5"/>
    </row>
    <row r="69" spans="2:15" ht="18.75">
      <c r="B69" s="199"/>
      <c r="C69" s="200"/>
      <c r="D69" s="200"/>
      <c r="E69" s="200"/>
      <c r="F69" s="200"/>
      <c r="G69" s="200"/>
      <c r="H69" s="200"/>
      <c r="I69" s="200"/>
      <c r="J69" s="200"/>
      <c r="L69" s="1"/>
      <c r="M69" s="1"/>
      <c r="O69" s="5"/>
    </row>
    <row r="70" spans="2:15" ht="18.75">
      <c r="B70" s="199"/>
      <c r="C70" s="200"/>
      <c r="D70" s="200"/>
      <c r="E70" s="200"/>
      <c r="F70" s="200"/>
      <c r="G70" s="200"/>
      <c r="H70" s="200"/>
      <c r="I70" s="200"/>
      <c r="J70" s="200"/>
      <c r="L70" s="1"/>
      <c r="M70" s="1"/>
      <c r="O70" s="5"/>
    </row>
    <row r="71" ht="15">
      <c r="O71" s="5"/>
    </row>
    <row r="72" ht="15">
      <c r="O72" s="5"/>
    </row>
    <row r="73" ht="15">
      <c r="O73" s="5"/>
    </row>
    <row r="74" ht="15">
      <c r="O74" s="5"/>
    </row>
    <row r="75" ht="15">
      <c r="O75" s="5"/>
    </row>
    <row r="76" ht="15">
      <c r="O76" s="5"/>
    </row>
    <row r="77" ht="15">
      <c r="O77" s="5"/>
    </row>
    <row r="78" ht="15">
      <c r="O78" s="5"/>
    </row>
    <row r="79" ht="15">
      <c r="O79" s="5"/>
    </row>
    <row r="83" ht="18.75">
      <c r="B83" s="1"/>
    </row>
    <row r="84" spans="2:16" ht="15.75" customHeight="1"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</row>
    <row r="85" ht="18.75">
      <c r="B85" s="2"/>
    </row>
    <row r="86" spans="2:15" ht="15.75" customHeight="1"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</row>
    <row r="87" spans="2:15" ht="15.75" customHeight="1"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</row>
  </sheetData>
  <sheetProtection/>
  <mergeCells count="25">
    <mergeCell ref="L1:M1"/>
    <mergeCell ref="B29:B30"/>
    <mergeCell ref="C29:C30"/>
    <mergeCell ref="I29:I30"/>
    <mergeCell ref="J29:J30"/>
    <mergeCell ref="K29:K30"/>
    <mergeCell ref="L29:L30"/>
    <mergeCell ref="M29:M30"/>
    <mergeCell ref="B6:B7"/>
    <mergeCell ref="C6:C7"/>
    <mergeCell ref="D6:F6"/>
    <mergeCell ref="G6:I6"/>
    <mergeCell ref="J6:K6"/>
    <mergeCell ref="L6:M6"/>
    <mergeCell ref="D29:D30"/>
    <mergeCell ref="E29:E30"/>
    <mergeCell ref="B70:J70"/>
    <mergeCell ref="B87:O87"/>
    <mergeCell ref="B86:O86"/>
    <mergeCell ref="B84:P84"/>
    <mergeCell ref="F29:F30"/>
    <mergeCell ref="G29:G30"/>
    <mergeCell ref="H29:H30"/>
    <mergeCell ref="B67:K67"/>
    <mergeCell ref="B69:J69"/>
  </mergeCells>
  <printOptions/>
  <pageMargins left="0.5118110236220472" right="0.5118110236220472" top="0.35433070866141736" bottom="0.35433070866141736" header="0" footer="0"/>
  <pageSetup horizontalDpi="180" verticalDpi="18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.1484375" style="0" customWidth="1"/>
    <col min="2" max="2" width="57.8515625" style="0" customWidth="1"/>
    <col min="3" max="3" width="10.28125" style="0" hidden="1" customWidth="1"/>
    <col min="4" max="4" width="10.57421875" style="0" hidden="1" customWidth="1"/>
    <col min="5" max="5" width="17.28125" style="0" customWidth="1"/>
    <col min="6" max="6" width="10.57421875" style="0" hidden="1" customWidth="1"/>
    <col min="7" max="8" width="14.8515625" style="0" customWidth="1"/>
    <col min="9" max="9" width="13.57421875" style="0" customWidth="1"/>
    <col min="10" max="10" width="14.421875" style="0" customWidth="1"/>
    <col min="11" max="11" width="10.00390625" style="0" hidden="1" customWidth="1"/>
    <col min="12" max="12" width="0" style="0" hidden="1" customWidth="1"/>
    <col min="13" max="13" width="8.140625" style="0" hidden="1" customWidth="1"/>
  </cols>
  <sheetData>
    <row r="1" spans="9:11" ht="15.75">
      <c r="I1" s="253" t="s">
        <v>168</v>
      </c>
      <c r="J1" s="254"/>
      <c r="K1" s="254"/>
    </row>
    <row r="3" ht="18.75">
      <c r="B3" s="3" t="s">
        <v>227</v>
      </c>
    </row>
    <row r="4" ht="18.75">
      <c r="E4" s="4" t="s">
        <v>228</v>
      </c>
    </row>
    <row r="5" ht="16.5" thickBot="1">
      <c r="J5" s="118" t="s">
        <v>16</v>
      </c>
    </row>
    <row r="6" spans="2:13" ht="95.25" thickBot="1">
      <c r="B6" s="80" t="s">
        <v>0</v>
      </c>
      <c r="C6" s="134" t="s">
        <v>1</v>
      </c>
      <c r="D6" s="134" t="s">
        <v>2</v>
      </c>
      <c r="E6" s="174" t="s">
        <v>232</v>
      </c>
      <c r="F6" s="134" t="s">
        <v>3</v>
      </c>
      <c r="G6" s="174" t="s">
        <v>229</v>
      </c>
      <c r="H6" s="174" t="s">
        <v>230</v>
      </c>
      <c r="I6" s="174" t="s">
        <v>221</v>
      </c>
      <c r="J6" s="174" t="s">
        <v>231</v>
      </c>
      <c r="K6">
        <v>2019</v>
      </c>
      <c r="L6">
        <v>2020</v>
      </c>
      <c r="M6">
        <v>2021</v>
      </c>
    </row>
    <row r="7" spans="2:13" ht="21" customHeight="1" thickBot="1">
      <c r="B7" s="54" t="s">
        <v>4</v>
      </c>
      <c r="C7" s="135">
        <v>911.6</v>
      </c>
      <c r="D7" s="135">
        <v>796.2</v>
      </c>
      <c r="E7" s="136">
        <v>12350</v>
      </c>
      <c r="F7" s="122">
        <f>(E7/C7)*100</f>
        <v>1354.7608600263272</v>
      </c>
      <c r="G7" s="136">
        <v>13275</v>
      </c>
      <c r="H7" s="122">
        <f>(G7/E7)*100</f>
        <v>107.48987854251013</v>
      </c>
      <c r="I7" s="136">
        <v>13411</v>
      </c>
      <c r="J7" s="136">
        <v>13583.2</v>
      </c>
      <c r="K7" s="141">
        <f>(G7/G17)*100</f>
        <v>8.798715221876755</v>
      </c>
      <c r="L7" s="141">
        <f>(I7/$I$17)*100</f>
        <v>8.669143318502295</v>
      </c>
      <c r="M7" s="141">
        <f>(J7/$J$17)*100</f>
        <v>8.533495502751373</v>
      </c>
    </row>
    <row r="8" spans="2:13" ht="21" customHeight="1" thickBot="1">
      <c r="B8" s="54" t="s">
        <v>5</v>
      </c>
      <c r="C8" s="135">
        <v>84790.7</v>
      </c>
      <c r="D8" s="135">
        <v>62870.2</v>
      </c>
      <c r="E8" s="136">
        <v>117756.4</v>
      </c>
      <c r="F8" s="122">
        <f aca="true" t="shared" si="0" ref="F8:F19">(E8/C8)*100</f>
        <v>138.8789100691467</v>
      </c>
      <c r="G8" s="135">
        <v>120403.5</v>
      </c>
      <c r="H8" s="122">
        <f aca="true" t="shared" si="1" ref="H8:H19">(G8/E8)*100</f>
        <v>102.24794575921139</v>
      </c>
      <c r="I8" s="136">
        <v>124027.1</v>
      </c>
      <c r="J8" s="136">
        <v>129398.5</v>
      </c>
      <c r="K8" s="141">
        <f>(G8/G17)*100</f>
        <v>79.80384995986725</v>
      </c>
      <c r="L8" s="141">
        <f aca="true" t="shared" si="2" ref="L8:L16">(I8/$I$17)*100</f>
        <v>80.17364143451019</v>
      </c>
      <c r="M8" s="141">
        <f aca="true" t="shared" si="3" ref="M8:M16">(J8/$J$17)*100</f>
        <v>81.29317964932957</v>
      </c>
    </row>
    <row r="9" spans="2:13" ht="21" customHeight="1" thickBot="1">
      <c r="B9" s="54" t="s">
        <v>113</v>
      </c>
      <c r="C9" s="135">
        <v>1918.5</v>
      </c>
      <c r="D9" s="135">
        <v>1820.3</v>
      </c>
      <c r="E9" s="136">
        <v>1904</v>
      </c>
      <c r="F9" s="122">
        <f t="shared" si="0"/>
        <v>99.24420119885326</v>
      </c>
      <c r="G9" s="136">
        <v>1881</v>
      </c>
      <c r="H9" s="122">
        <f t="shared" si="1"/>
        <v>98.7920168067227</v>
      </c>
      <c r="I9" s="136">
        <v>1961.9</v>
      </c>
      <c r="J9" s="136">
        <v>499.5</v>
      </c>
      <c r="K9" s="141">
        <f>(G9/$G$17)*100</f>
        <v>1.2467332077099944</v>
      </c>
      <c r="L9" s="141">
        <f t="shared" si="2"/>
        <v>1.268212085345586</v>
      </c>
      <c r="M9" s="141">
        <f t="shared" si="3"/>
        <v>0.31380536277344884</v>
      </c>
    </row>
    <row r="10" spans="2:13" ht="20.25" customHeight="1" thickBot="1">
      <c r="B10" s="54" t="s">
        <v>6</v>
      </c>
      <c r="C10" s="135">
        <v>862.5</v>
      </c>
      <c r="D10" s="135">
        <v>617.8</v>
      </c>
      <c r="E10" s="136">
        <v>1200</v>
      </c>
      <c r="F10" s="122">
        <f t="shared" si="0"/>
        <v>139.1304347826087</v>
      </c>
      <c r="G10" s="136">
        <v>1300</v>
      </c>
      <c r="H10" s="122">
        <f>(G10/E10)*100</f>
        <v>108.33333333333333</v>
      </c>
      <c r="I10" s="136">
        <v>1342</v>
      </c>
      <c r="J10" s="136">
        <v>1393.9</v>
      </c>
      <c r="K10" s="141">
        <f>(G10/$G$17)*100</f>
        <v>0.8616444285077048</v>
      </c>
      <c r="L10" s="141">
        <f t="shared" si="2"/>
        <v>0.8674961101655417</v>
      </c>
      <c r="M10" s="141">
        <f t="shared" si="3"/>
        <v>0.8757022926324532</v>
      </c>
    </row>
    <row r="11" spans="2:13" ht="36" customHeight="1" thickBot="1">
      <c r="B11" s="54" t="s">
        <v>7</v>
      </c>
      <c r="C11" s="136">
        <v>5819</v>
      </c>
      <c r="D11" s="135">
        <v>5305.5</v>
      </c>
      <c r="E11" s="136">
        <v>16676.7</v>
      </c>
      <c r="F11" s="122">
        <f t="shared" si="0"/>
        <v>286.59047946382543</v>
      </c>
      <c r="G11" s="136">
        <v>4913.9</v>
      </c>
      <c r="H11" s="122">
        <f>(G11/E11)*100</f>
        <v>29.465661671673647</v>
      </c>
      <c r="I11" s="136">
        <v>4913.9</v>
      </c>
      <c r="J11" s="136">
        <v>4913.9</v>
      </c>
      <c r="K11" s="141">
        <f aca="true" t="shared" si="4" ref="K11:K16">(G11/$G$17)*100</f>
        <v>3.2569496594184697</v>
      </c>
      <c r="L11" s="141">
        <f t="shared" si="2"/>
        <v>3.176444959569639</v>
      </c>
      <c r="M11" s="141">
        <f t="shared" si="3"/>
        <v>3.0871034477126127</v>
      </c>
    </row>
    <row r="12" spans="2:13" ht="25.5" customHeight="1" thickBot="1">
      <c r="B12" s="54" t="s">
        <v>8</v>
      </c>
      <c r="C12" s="135">
        <v>1695.2</v>
      </c>
      <c r="D12" s="135">
        <v>1905.5</v>
      </c>
      <c r="E12" s="136">
        <v>6340</v>
      </c>
      <c r="F12" s="122">
        <f t="shared" si="0"/>
        <v>373.99716847569607</v>
      </c>
      <c r="G12" s="136">
        <v>6520</v>
      </c>
      <c r="H12" s="122">
        <f t="shared" si="1"/>
        <v>102.83911671924291</v>
      </c>
      <c r="I12" s="136">
        <v>6721.6</v>
      </c>
      <c r="J12" s="136">
        <v>6983.3</v>
      </c>
      <c r="K12" s="141">
        <f t="shared" si="4"/>
        <v>4.321478210669412</v>
      </c>
      <c r="L12" s="141">
        <f t="shared" si="2"/>
        <v>4.344979026891733</v>
      </c>
      <c r="M12" s="141">
        <f t="shared" si="3"/>
        <v>4.387181160872523</v>
      </c>
    </row>
    <row r="13" spans="2:13" ht="36.75" customHeight="1" thickBot="1">
      <c r="B13" s="54" t="s">
        <v>9</v>
      </c>
      <c r="C13" s="135">
        <v>714.4</v>
      </c>
      <c r="D13" s="135">
        <v>535.2</v>
      </c>
      <c r="E13" s="136">
        <v>1187.1</v>
      </c>
      <c r="F13" s="122">
        <f t="shared" si="0"/>
        <v>166.16741321388577</v>
      </c>
      <c r="G13" s="136">
        <v>1538</v>
      </c>
      <c r="H13" s="122">
        <f t="shared" si="1"/>
        <v>129.5594305450257</v>
      </c>
      <c r="I13" s="136">
        <v>1585.2</v>
      </c>
      <c r="J13" s="136">
        <v>1642.6</v>
      </c>
      <c r="K13" s="141">
        <f t="shared" si="4"/>
        <v>1.0193916392652693</v>
      </c>
      <c r="L13" s="141">
        <f t="shared" si="2"/>
        <v>1.0247055393699083</v>
      </c>
      <c r="M13" s="141">
        <f t="shared" si="3"/>
        <v>1.0319453231064404</v>
      </c>
    </row>
    <row r="14" spans="2:13" ht="35.25" customHeight="1" thickBot="1">
      <c r="B14" s="54" t="s">
        <v>10</v>
      </c>
      <c r="C14" s="135">
        <v>476.5</v>
      </c>
      <c r="D14" s="135">
        <v>250.9</v>
      </c>
      <c r="E14" s="136">
        <v>1535</v>
      </c>
      <c r="F14" s="122">
        <f t="shared" si="0"/>
        <v>322.14060860440713</v>
      </c>
      <c r="G14" s="136">
        <v>442.9</v>
      </c>
      <c r="H14" s="122">
        <f t="shared" si="1"/>
        <v>28.85342019543974</v>
      </c>
      <c r="I14" s="136">
        <v>115</v>
      </c>
      <c r="J14" s="136">
        <v>115</v>
      </c>
      <c r="K14" s="141">
        <f t="shared" si="4"/>
        <v>0.29355562875850955</v>
      </c>
      <c r="L14" s="141">
        <f t="shared" si="2"/>
        <v>0.07433834028989367</v>
      </c>
      <c r="M14" s="141">
        <f t="shared" si="3"/>
        <v>0.07224748091881204</v>
      </c>
    </row>
    <row r="15" spans="2:13" ht="22.5" customHeight="1" thickBot="1">
      <c r="B15" s="54" t="s">
        <v>11</v>
      </c>
      <c r="C15" s="135">
        <v>2180.2</v>
      </c>
      <c r="D15" s="135">
        <v>1439.2</v>
      </c>
      <c r="E15" s="136">
        <v>870</v>
      </c>
      <c r="F15" s="122">
        <f t="shared" si="0"/>
        <v>39.90459590863224</v>
      </c>
      <c r="G15" s="136">
        <v>600</v>
      </c>
      <c r="H15" s="122">
        <f t="shared" si="1"/>
        <v>68.96551724137932</v>
      </c>
      <c r="I15" s="136">
        <v>620.4</v>
      </c>
      <c r="J15" s="136">
        <v>645.2</v>
      </c>
      <c r="K15" s="141">
        <f t="shared" si="4"/>
        <v>0.397682043926633</v>
      </c>
      <c r="L15" s="141">
        <f t="shared" si="2"/>
        <v>0.40103918535521765</v>
      </c>
      <c r="M15" s="141">
        <f t="shared" si="3"/>
        <v>0.40533977990276115</v>
      </c>
    </row>
    <row r="16" spans="2:13" ht="19.5" customHeight="1" thickBot="1">
      <c r="B16" s="54" t="s">
        <v>12</v>
      </c>
      <c r="C16" s="136">
        <v>200</v>
      </c>
      <c r="D16" s="136">
        <v>156</v>
      </c>
      <c r="E16" s="136">
        <v>0</v>
      </c>
      <c r="F16" s="122">
        <f t="shared" si="0"/>
        <v>0</v>
      </c>
      <c r="G16" s="136">
        <v>0</v>
      </c>
      <c r="H16" s="122">
        <v>0</v>
      </c>
      <c r="I16" s="136">
        <v>0</v>
      </c>
      <c r="J16" s="136">
        <v>0</v>
      </c>
      <c r="K16" s="141">
        <f t="shared" si="4"/>
        <v>0</v>
      </c>
      <c r="L16" s="141">
        <f t="shared" si="2"/>
        <v>0</v>
      </c>
      <c r="M16" s="141">
        <f t="shared" si="3"/>
        <v>0</v>
      </c>
    </row>
    <row r="17" spans="2:13" ht="26.25" customHeight="1" thickBot="1">
      <c r="B17" s="55" t="s">
        <v>114</v>
      </c>
      <c r="C17" s="137">
        <f>SUM(C7:C16)</f>
        <v>99568.59999999999</v>
      </c>
      <c r="D17" s="137">
        <f>SUM(D7:D16)</f>
        <v>75696.79999999999</v>
      </c>
      <c r="E17" s="138">
        <f>SUM(E7:E16)</f>
        <v>159819.2</v>
      </c>
      <c r="F17" s="139">
        <f t="shared" si="0"/>
        <v>160.51164724622024</v>
      </c>
      <c r="G17" s="138">
        <f>SUM(G7:G16)</f>
        <v>150874.3</v>
      </c>
      <c r="H17" s="139">
        <f t="shared" si="1"/>
        <v>94.40311301771</v>
      </c>
      <c r="I17" s="138">
        <f>SUM(I7:I16)</f>
        <v>154698.1</v>
      </c>
      <c r="J17" s="138">
        <f>SUM(J7:J16)</f>
        <v>159175.1</v>
      </c>
      <c r="K17" s="141">
        <f>SUM(K7:K16)</f>
        <v>100</v>
      </c>
      <c r="L17" s="141">
        <f>SUM(L7:L16)</f>
        <v>100</v>
      </c>
      <c r="M17" s="141">
        <f>SUM(M7:M16)</f>
        <v>100.00000000000001</v>
      </c>
    </row>
    <row r="18" spans="2:10" ht="24" customHeight="1" thickBot="1">
      <c r="B18" s="54" t="s">
        <v>13</v>
      </c>
      <c r="C18" s="135">
        <v>369025.8</v>
      </c>
      <c r="D18" s="135">
        <v>241842.4</v>
      </c>
      <c r="E18" s="136">
        <v>330273.8</v>
      </c>
      <c r="F18" s="122">
        <f t="shared" si="0"/>
        <v>89.49883720867213</v>
      </c>
      <c r="G18" s="135">
        <v>331237.4</v>
      </c>
      <c r="H18" s="122">
        <f t="shared" si="1"/>
        <v>100.29175792933016</v>
      </c>
      <c r="I18" s="135">
        <v>332384.4</v>
      </c>
      <c r="J18" s="136">
        <v>331644.7</v>
      </c>
    </row>
    <row r="19" spans="2:10" ht="18.75" customHeight="1" thickBot="1">
      <c r="B19" s="55" t="s">
        <v>14</v>
      </c>
      <c r="C19" s="137">
        <f>C18+C17</f>
        <v>468594.39999999997</v>
      </c>
      <c r="D19" s="137">
        <f>D18+D17</f>
        <v>317539.19999999995</v>
      </c>
      <c r="E19" s="138">
        <f>E18+E17</f>
        <v>490093</v>
      </c>
      <c r="F19" s="139">
        <f t="shared" si="0"/>
        <v>104.58789093510295</v>
      </c>
      <c r="G19" s="138">
        <f>G17+G18</f>
        <v>482111.7</v>
      </c>
      <c r="H19" s="139">
        <f t="shared" si="1"/>
        <v>98.37147235320643</v>
      </c>
      <c r="I19" s="138">
        <f>I17+I18</f>
        <v>487082.5</v>
      </c>
      <c r="J19" s="138">
        <f>J17+J18</f>
        <v>490819.80000000005</v>
      </c>
    </row>
    <row r="20" spans="11:13" ht="15">
      <c r="K20" s="141">
        <f>K21+K22</f>
        <v>100</v>
      </c>
      <c r="L20" s="141">
        <f>L21+L22</f>
        <v>100</v>
      </c>
      <c r="M20" s="141">
        <f>M21+M22</f>
        <v>100</v>
      </c>
    </row>
    <row r="21" spans="7:13" ht="15">
      <c r="G21" s="141"/>
      <c r="K21" s="141">
        <f>(G17/G19)*100</f>
        <v>31.29446972558434</v>
      </c>
      <c r="L21" s="141">
        <f>(I17/I19)*100</f>
        <v>31.76014330221267</v>
      </c>
      <c r="M21" s="141">
        <f>(J17/J19)*100</f>
        <v>32.43045614704215</v>
      </c>
    </row>
    <row r="22" spans="2:13" ht="18.75">
      <c r="B22" s="1" t="s">
        <v>15</v>
      </c>
      <c r="K22" s="141">
        <f>(G18/G19)*100</f>
        <v>68.70553027441566</v>
      </c>
      <c r="L22" s="141">
        <f>(I18/I19)*100</f>
        <v>68.23985669778733</v>
      </c>
      <c r="M22" s="141">
        <f>(J18/J19)*100</f>
        <v>67.56954385295785</v>
      </c>
    </row>
    <row r="23" spans="2:11" ht="15.75">
      <c r="B23" s="199" t="s">
        <v>233</v>
      </c>
      <c r="C23" s="200"/>
      <c r="D23" s="200"/>
      <c r="E23" s="200"/>
      <c r="F23" s="200"/>
      <c r="G23" s="200"/>
      <c r="H23" s="200"/>
      <c r="I23" s="200"/>
      <c r="J23" s="200"/>
      <c r="K23" s="200"/>
    </row>
    <row r="24" ht="18.75">
      <c r="B24" s="2"/>
    </row>
    <row r="25" spans="2:10" ht="18.75">
      <c r="B25" s="199"/>
      <c r="C25" s="200"/>
      <c r="D25" s="200"/>
      <c r="E25" s="200"/>
      <c r="F25" s="200"/>
      <c r="G25" s="200"/>
      <c r="H25" s="200"/>
      <c r="I25" s="200"/>
      <c r="J25" s="200"/>
    </row>
    <row r="26" spans="2:10" ht="18.75">
      <c r="B26" s="199"/>
      <c r="C26" s="200"/>
      <c r="D26" s="200"/>
      <c r="E26" s="200"/>
      <c r="F26" s="200"/>
      <c r="G26" s="200"/>
      <c r="H26" s="200"/>
      <c r="I26" s="200"/>
      <c r="J26" s="200"/>
    </row>
  </sheetData>
  <sheetProtection/>
  <mergeCells count="4">
    <mergeCell ref="B23:K23"/>
    <mergeCell ref="I1:K1"/>
    <mergeCell ref="B25:J25"/>
    <mergeCell ref="B26:J26"/>
  </mergeCells>
  <printOptions/>
  <pageMargins left="1.1023622047244095" right="0.5118110236220472" top="0.35433070866141736" bottom="0.35433070866141736" header="0" footer="0"/>
  <pageSetup fitToHeight="1" fitToWidth="1" horizontalDpi="180" verticalDpi="18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2019-12-29T12:54:31Z</dcterms:modified>
  <cp:category/>
  <cp:version/>
  <cp:contentType/>
  <cp:contentStatus/>
</cp:coreProperties>
</file>