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Лист5" sheetId="6" r:id="rId1"/>
  </sheets>
  <calcPr calcId="125725"/>
</workbook>
</file>

<file path=xl/calcChain.xml><?xml version="1.0" encoding="utf-8"?>
<calcChain xmlns="http://schemas.openxmlformats.org/spreadsheetml/2006/main">
  <c r="H10" i="6"/>
  <c r="K69"/>
  <c r="K147"/>
  <c r="K127"/>
  <c r="K102"/>
  <c r="K145"/>
  <c r="K143"/>
  <c r="K141"/>
  <c r="K139"/>
  <c r="K78"/>
  <c r="K71" s="1"/>
  <c r="K47"/>
  <c r="K41"/>
  <c r="K37"/>
  <c r="K33"/>
  <c r="K24"/>
  <c r="K22"/>
  <c r="K18"/>
  <c r="K14"/>
  <c r="K11"/>
  <c r="K10"/>
  <c r="B141"/>
  <c r="E70"/>
  <c r="C123" l="1"/>
  <c r="C70" s="1"/>
  <c r="D123"/>
  <c r="D70" s="1"/>
  <c r="E123"/>
  <c r="E69" s="1"/>
  <c r="F123"/>
  <c r="G123"/>
  <c r="K123"/>
  <c r="C10"/>
  <c r="D10"/>
  <c r="B70"/>
  <c r="B71"/>
  <c r="E71"/>
  <c r="F71"/>
  <c r="G71"/>
  <c r="C71"/>
  <c r="I71" s="1"/>
  <c r="D71"/>
  <c r="E10"/>
  <c r="F10"/>
  <c r="G10"/>
  <c r="F70" l="1"/>
  <c r="F69" s="1"/>
  <c r="J71"/>
  <c r="G70"/>
  <c r="G69" s="1"/>
  <c r="J128"/>
  <c r="J129"/>
  <c r="J130"/>
  <c r="J131"/>
  <c r="J132"/>
  <c r="J133"/>
  <c r="J134"/>
  <c r="J135"/>
  <c r="J136"/>
  <c r="J137"/>
  <c r="J139"/>
  <c r="I128"/>
  <c r="I129"/>
  <c r="I130"/>
  <c r="I131"/>
  <c r="I132"/>
  <c r="I133"/>
  <c r="I134"/>
  <c r="I135"/>
  <c r="I136"/>
  <c r="I137"/>
  <c r="I139"/>
  <c r="H128"/>
  <c r="H129"/>
  <c r="H130"/>
  <c r="H131"/>
  <c r="H132"/>
  <c r="H133"/>
  <c r="H134"/>
  <c r="H135"/>
  <c r="H136"/>
  <c r="H137"/>
  <c r="H139"/>
  <c r="D145"/>
  <c r="C145"/>
  <c r="J138"/>
  <c r="I138"/>
  <c r="H102"/>
  <c r="B65"/>
  <c r="D63"/>
  <c r="C63"/>
  <c r="B57"/>
  <c r="D55"/>
  <c r="D45" s="1"/>
  <c r="C55"/>
  <c r="C45" s="1"/>
  <c r="B43"/>
  <c r="J33"/>
  <c r="O9"/>
  <c r="I22"/>
  <c r="N8"/>
  <c r="I18"/>
  <c r="B10"/>
  <c r="S9"/>
  <c r="S8"/>
  <c r="J12"/>
  <c r="J13"/>
  <c r="J15"/>
  <c r="J16"/>
  <c r="J17"/>
  <c r="J19"/>
  <c r="J20"/>
  <c r="J21"/>
  <c r="J23"/>
  <c r="J25"/>
  <c r="J26"/>
  <c r="J27"/>
  <c r="J28"/>
  <c r="J29"/>
  <c r="J30"/>
  <c r="J31"/>
  <c r="J32"/>
  <c r="J34"/>
  <c r="J35"/>
  <c r="J36"/>
  <c r="J38"/>
  <c r="J39"/>
  <c r="J40"/>
  <c r="J42"/>
  <c r="J43"/>
  <c r="J44"/>
  <c r="J46"/>
  <c r="J47"/>
  <c r="J48"/>
  <c r="J49"/>
  <c r="J50"/>
  <c r="J51"/>
  <c r="J52"/>
  <c r="J53"/>
  <c r="J54"/>
  <c r="J56"/>
  <c r="J57"/>
  <c r="J58"/>
  <c r="J59"/>
  <c r="J60"/>
  <c r="J61"/>
  <c r="J62"/>
  <c r="J64"/>
  <c r="J65"/>
  <c r="J66"/>
  <c r="J72"/>
  <c r="J73"/>
  <c r="J74"/>
  <c r="J75"/>
  <c r="J76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9"/>
  <c r="J100"/>
  <c r="J101"/>
  <c r="J103"/>
  <c r="J104"/>
  <c r="J105"/>
  <c r="J106"/>
  <c r="J107"/>
  <c r="J108"/>
  <c r="J109"/>
  <c r="J110"/>
  <c r="J112"/>
  <c r="J114"/>
  <c r="J115"/>
  <c r="J117"/>
  <c r="J119"/>
  <c r="J120"/>
  <c r="J121"/>
  <c r="J122"/>
  <c r="J124"/>
  <c r="J125"/>
  <c r="J126"/>
  <c r="J127"/>
  <c r="J141"/>
  <c r="J143"/>
  <c r="J144"/>
  <c r="J146"/>
  <c r="I12"/>
  <c r="I13"/>
  <c r="I15"/>
  <c r="I16"/>
  <c r="I17"/>
  <c r="I19"/>
  <c r="I20"/>
  <c r="I21"/>
  <c r="I23"/>
  <c r="I25"/>
  <c r="I26"/>
  <c r="I27"/>
  <c r="I28"/>
  <c r="I29"/>
  <c r="I30"/>
  <c r="I31"/>
  <c r="I32"/>
  <c r="I34"/>
  <c r="I35"/>
  <c r="I36"/>
  <c r="I38"/>
  <c r="I39"/>
  <c r="I40"/>
  <c r="I42"/>
  <c r="I43"/>
  <c r="I44"/>
  <c r="I46"/>
  <c r="I47"/>
  <c r="I48"/>
  <c r="I49"/>
  <c r="I50"/>
  <c r="I51"/>
  <c r="I52"/>
  <c r="I53"/>
  <c r="I54"/>
  <c r="I56"/>
  <c r="I57"/>
  <c r="I58"/>
  <c r="I59"/>
  <c r="I60"/>
  <c r="I61"/>
  <c r="I62"/>
  <c r="I64"/>
  <c r="I65"/>
  <c r="I66"/>
  <c r="I72"/>
  <c r="I73"/>
  <c r="I74"/>
  <c r="I75"/>
  <c r="I76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9"/>
  <c r="I100"/>
  <c r="I101"/>
  <c r="I103"/>
  <c r="I104"/>
  <c r="I105"/>
  <c r="I106"/>
  <c r="I107"/>
  <c r="I108"/>
  <c r="I109"/>
  <c r="I110"/>
  <c r="I112"/>
  <c r="I114"/>
  <c r="I115"/>
  <c r="I117"/>
  <c r="I119"/>
  <c r="I120"/>
  <c r="I121"/>
  <c r="I122"/>
  <c r="I124"/>
  <c r="I125"/>
  <c r="I126"/>
  <c r="I127"/>
  <c r="I123" s="1"/>
  <c r="I141"/>
  <c r="I143"/>
  <c r="I144"/>
  <c r="I146"/>
  <c r="H12"/>
  <c r="H13"/>
  <c r="H15"/>
  <c r="H16"/>
  <c r="H17"/>
  <c r="H19"/>
  <c r="H20"/>
  <c r="H21"/>
  <c r="H23"/>
  <c r="H25"/>
  <c r="H26"/>
  <c r="H27"/>
  <c r="H28"/>
  <c r="H29"/>
  <c r="H30"/>
  <c r="H31"/>
  <c r="H32"/>
  <c r="H34"/>
  <c r="H35"/>
  <c r="H36"/>
  <c r="H37"/>
  <c r="H38"/>
  <c r="H39"/>
  <c r="H40"/>
  <c r="H41"/>
  <c r="H42"/>
  <c r="H44"/>
  <c r="H46"/>
  <c r="H48"/>
  <c r="H49"/>
  <c r="H50"/>
  <c r="H51"/>
  <c r="H52"/>
  <c r="H53"/>
  <c r="H54"/>
  <c r="H56"/>
  <c r="H58"/>
  <c r="H59"/>
  <c r="H60"/>
  <c r="H61"/>
  <c r="H62"/>
  <c r="H64"/>
  <c r="H66"/>
  <c r="H72"/>
  <c r="H73"/>
  <c r="H74"/>
  <c r="H75"/>
  <c r="H76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9"/>
  <c r="H100"/>
  <c r="H101"/>
  <c r="H103"/>
  <c r="H104"/>
  <c r="H105"/>
  <c r="H106"/>
  <c r="H107"/>
  <c r="H108"/>
  <c r="H109"/>
  <c r="H110"/>
  <c r="H112"/>
  <c r="H114"/>
  <c r="H115"/>
  <c r="H117"/>
  <c r="H119"/>
  <c r="H120"/>
  <c r="H121"/>
  <c r="H122"/>
  <c r="H124"/>
  <c r="H125"/>
  <c r="H126"/>
  <c r="H127"/>
  <c r="H141"/>
  <c r="H143"/>
  <c r="H144"/>
  <c r="H146"/>
  <c r="G63"/>
  <c r="F63"/>
  <c r="G55"/>
  <c r="G45" s="1"/>
  <c r="F55"/>
  <c r="F45" s="1"/>
  <c r="J14"/>
  <c r="I14"/>
  <c r="J116"/>
  <c r="J113"/>
  <c r="J111"/>
  <c r="J98"/>
  <c r="J77"/>
  <c r="I116"/>
  <c r="I113"/>
  <c r="I111"/>
  <c r="I98"/>
  <c r="I77"/>
  <c r="H116"/>
  <c r="H113"/>
  <c r="H111"/>
  <c r="H98"/>
  <c r="H77"/>
  <c r="H63"/>
  <c r="H45"/>
  <c r="H33"/>
  <c r="G145"/>
  <c r="J102"/>
  <c r="F145"/>
  <c r="I142"/>
  <c r="I102"/>
  <c r="H145"/>
  <c r="H142"/>
  <c r="H140"/>
  <c r="E65"/>
  <c r="E57"/>
  <c r="E43"/>
  <c r="H43" s="1"/>
  <c r="H22"/>
  <c r="H18"/>
  <c r="I70" l="1"/>
  <c r="J123"/>
  <c r="H138"/>
  <c r="H123" s="1"/>
  <c r="B123"/>
  <c r="C69"/>
  <c r="D68"/>
  <c r="D69"/>
  <c r="H65"/>
  <c r="J142"/>
  <c r="P9"/>
  <c r="J63"/>
  <c r="J55"/>
  <c r="J11"/>
  <c r="N9"/>
  <c r="P8"/>
  <c r="H71"/>
  <c r="J78"/>
  <c r="J145"/>
  <c r="M24"/>
  <c r="K9"/>
  <c r="M22"/>
  <c r="K68"/>
  <c r="O8"/>
  <c r="O10" s="1"/>
  <c r="S10"/>
  <c r="B9"/>
  <c r="B68"/>
  <c r="C68"/>
  <c r="C9"/>
  <c r="C67" s="1"/>
  <c r="H47"/>
  <c r="I78"/>
  <c r="I145"/>
  <c r="I11"/>
  <c r="I24"/>
  <c r="I45"/>
  <c r="D9"/>
  <c r="D67" s="1"/>
  <c r="N10"/>
  <c r="I140"/>
  <c r="J41"/>
  <c r="J18"/>
  <c r="J24"/>
  <c r="J37"/>
  <c r="R8"/>
  <c r="R9"/>
  <c r="I37"/>
  <c r="H14"/>
  <c r="J22"/>
  <c r="H11"/>
  <c r="H24"/>
  <c r="I33"/>
  <c r="I41"/>
  <c r="I63"/>
  <c r="Q8"/>
  <c r="Q9"/>
  <c r="T9" s="1"/>
  <c r="J45"/>
  <c r="G9"/>
  <c r="J140"/>
  <c r="J70" s="1"/>
  <c r="I55"/>
  <c r="H57"/>
  <c r="H55"/>
  <c r="F68"/>
  <c r="H70" l="1"/>
  <c r="P10"/>
  <c r="D147"/>
  <c r="B69"/>
  <c r="B147" s="1"/>
  <c r="C147"/>
  <c r="J69"/>
  <c r="M33"/>
  <c r="U9"/>
  <c r="R10"/>
  <c r="T8"/>
  <c r="U8"/>
  <c r="Q10"/>
  <c r="T10" s="1"/>
  <c r="G67"/>
  <c r="I69"/>
  <c r="H67"/>
  <c r="I10"/>
  <c r="F9"/>
  <c r="G68"/>
  <c r="J10"/>
  <c r="E9"/>
  <c r="E68"/>
  <c r="E147" s="1"/>
  <c r="K70" l="1"/>
  <c r="H69"/>
  <c r="F147"/>
  <c r="U10"/>
  <c r="H9"/>
  <c r="L9"/>
  <c r="L69"/>
  <c r="I68"/>
  <c r="J67"/>
  <c r="H68"/>
  <c r="J68"/>
  <c r="G147"/>
  <c r="F67"/>
  <c r="I67" s="1"/>
  <c r="I9"/>
  <c r="J118"/>
  <c r="J9"/>
  <c r="H118"/>
  <c r="I118"/>
  <c r="J147" l="1"/>
  <c r="I147"/>
  <c r="H147"/>
  <c r="L147"/>
</calcChain>
</file>

<file path=xl/sharedStrings.xml><?xml version="1.0" encoding="utf-8"?>
<sst xmlns="http://schemas.openxmlformats.org/spreadsheetml/2006/main" count="161" uniqueCount="137">
  <si>
    <t>Иные межбюджетные трансферты</t>
  </si>
  <si>
    <t>Решение о районном бюджете (действующая редакция)</t>
  </si>
  <si>
    <t>8=5-2</t>
  </si>
  <si>
    <t>9=6-3</t>
  </si>
  <si>
    <t>10=7-4</t>
  </si>
  <si>
    <t>Наименование дохода</t>
  </si>
  <si>
    <t>2020 год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</si>
  <si>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</si>
  <si>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</si>
  <si>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</si>
  <si>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организаций, зачисляемый в бюджеты субъектов РФ</t>
  </si>
  <si>
    <t>Налог на прибыль организаций консолидированных групп налогоплательщиков, зачисляемый в бюджеты субъектов РФ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</si>
  <si>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</si>
  <si>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</si>
  <si>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</si>
  <si>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 статьей 228 Налогового Кодекса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</si>
  <si>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</si>
  <si>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</si>
  <si>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</si>
  <si>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</si>
  <si>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</si>
  <si>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</si>
  <si>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</si>
  <si>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платы, а так же средства от продажи права на заключение договоров аренды за земли находящиеся в собственности муниципальных районов (за исключением земельных участков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</si>
  <si>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</si>
  <si>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</si>
  <si>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</si>
  <si>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</si>
  <si>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</si>
  <si>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</si>
  <si>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</si>
  <si>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</si>
  <si>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</si>
  <si>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</si>
  <si>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</si>
  <si>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</si>
  <si>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</si>
  <si>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</si>
  <si>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</si>
  <si>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</si>
  <si>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</si>
  <si>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</si>
  <si>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</si>
  <si>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</si>
  <si>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</si>
  <si>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</si>
  <si>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</si>
  <si>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Прочие денежные взыскания (штрафы) за правонарушения в области дорожного движения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</si>
  <si>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</si>
  <si>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</si>
  <si>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</si>
  <si>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</si>
  <si>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</si>
  <si>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ИТОГО ДОХОДОВ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</si>
  <si>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</si>
  <si>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</si>
  <si>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</si>
  <si>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</si>
  <si>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</si>
  <si>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</si>
  <si>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бюджетам муниципальных образований Красноярского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</si>
  <si>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Субсидии бюджетам муниципальных образований Красноярского края на частичное финансирование (возмещение) расходов на 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</si>
  <si>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</si>
  <si>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</si>
  <si>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</si>
  <si>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</si>
  <si>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</si>
  <si>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</si>
  <si>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</si>
  <si>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</si>
  <si>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реализацию муниципальных программ молодежной политики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</si>
  <si>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</si>
  <si>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</si>
  <si>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</si>
  <si>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</si>
  <si>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</si>
  <si>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</si>
  <si>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</si>
  <si>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</si>
  <si>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</si>
  <si>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</si>
  <si>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</si>
  <si>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</si>
  <si>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</si>
  <si>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</si>
  <si>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</si>
  <si>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</si>
  <si>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</si>
  <si>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</si>
  <si>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</si>
  <si>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</si>
  <si>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</si>
  <si>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</si>
  <si>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</si>
  <si>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</si>
  <si>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</si>
  <si>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</si>
  <si>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</si>
  <si>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</si>
  <si>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</si>
  <si>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</si>
  <si>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</si>
  <si>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</si>
  <si>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</si>
  <si>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</si>
  <si>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</si>
  <si>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Прочие безвозмездные поступления в бюджеты муниципальных районов от бюджетов поселений  в части переданных полномочий по организации исполнения бюджета поселения и контроль за исполнением бюджета поселения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</si>
  <si>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    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</si>
  <si>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  </t>
  </si>
  <si>
    <t xml:space="preserve"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  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</si>
  <si>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дополнительного пенсионного обеспечения муниципальных служащих  </t>
  </si>
  <si>
    <t xml:space="preserve"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 </t>
  </si>
  <si>
    <t xml:space="preserve"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 </t>
  </si>
  <si>
    <t>Прочие безвозмездные поступления в бюджеты муниципальных районов от бюджетов поселений в части передаваемых полномочий по передаваемому отрицательному трансферту в бюджет края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</si>
  <si>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</si>
  <si>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</si>
  <si>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</si>
  <si>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</si>
  <si>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 :</t>
  </si>
  <si>
    <t xml:space="preserve">      Приложение 1</t>
  </si>
  <si>
    <t>Анализ изменения доходов районного бюджета</t>
  </si>
  <si>
    <t xml:space="preserve">Председатель Контрольно-счетного органа </t>
  </si>
  <si>
    <t>тыс.рублей</t>
  </si>
  <si>
    <t>11=(5/2)* 100-100</t>
  </si>
  <si>
    <t>Отклонение проекта Решения от Решения о районном бюджете</t>
  </si>
  <si>
    <t>Проект Решения                                                       (внесено 18.12.2018)</t>
  </si>
  <si>
    <t>Налог на совокупный доход</t>
  </si>
  <si>
    <t>Большеулуйского района</t>
  </si>
  <si>
    <t>Исполнено на 01.12.2020</t>
  </si>
  <si>
    <t>2021 год</t>
  </si>
  <si>
    <t>2022 год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</si>
  <si>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</si>
  <si>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</si>
  <si>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Прочие дотации</t>
  </si>
  <si>
    <t xml:space="preserve">Субвенции бюджетам субъектов Российской Федерации и муниципальных образований </t>
  </si>
  <si>
    <t>Прочие межбюджетные трансферты, передаваемые бюджетам</t>
  </si>
  <si>
    <t xml:space="preserve">         Л.П. Королькова </t>
  </si>
</sst>
</file>

<file path=xl/styles.xml><?xml version="1.0" encoding="utf-8"?>
<styleSheet xmlns="http://schemas.openxmlformats.org/spreadsheetml/2006/main">
  <numFmts count="3">
    <numFmt numFmtId="165" formatCode="0.0"/>
    <numFmt numFmtId="166" formatCode="#,##0.0"/>
    <numFmt numFmtId="168" formatCode="#,##0.000"/>
  </numFmts>
  <fonts count="8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2" borderId="1" xfId="0" applyNumberFormat="1" applyFont="1" applyFill="1" applyBorder="1" applyAlignment="1">
      <alignment horizontal="left" vertical="center" wrapText="1"/>
    </xf>
    <xf numFmtId="166" fontId="0" fillId="0" borderId="0" xfId="0" applyNumberFormat="1"/>
    <xf numFmtId="0" fontId="1" fillId="0" borderId="1" xfId="0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left" vertical="top" wrapText="1"/>
    </xf>
    <xf numFmtId="0" fontId="1" fillId="0" borderId="1" xfId="1" applyNumberFormat="1" applyFont="1" applyFill="1" applyBorder="1" applyAlignment="1">
      <alignment horizontal="left" vertical="top" wrapText="1"/>
    </xf>
    <xf numFmtId="0" fontId="1" fillId="0" borderId="3" xfId="1" applyNumberFormat="1" applyFont="1" applyFill="1" applyBorder="1" applyAlignment="1">
      <alignment horizontal="left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6" fillId="0" borderId="0" xfId="0" applyFont="1"/>
    <xf numFmtId="166" fontId="2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 wrapText="1"/>
    </xf>
    <xf numFmtId="166" fontId="1" fillId="3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/>
    </xf>
    <xf numFmtId="166" fontId="1" fillId="3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66" fontId="2" fillId="3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top"/>
    </xf>
    <xf numFmtId="166" fontId="1" fillId="2" borderId="1" xfId="0" applyNumberFormat="1" applyFont="1" applyFill="1" applyBorder="1" applyAlignment="1">
      <alignment horizontal="center" vertical="top"/>
    </xf>
    <xf numFmtId="166" fontId="1" fillId="0" borderId="3" xfId="0" applyNumberFormat="1" applyFont="1" applyFill="1" applyBorder="1" applyAlignment="1">
      <alignment horizontal="center" vertical="top"/>
    </xf>
    <xf numFmtId="166" fontId="1" fillId="2" borderId="1" xfId="0" applyNumberFormat="1" applyFont="1" applyFill="1" applyBorder="1" applyAlignment="1">
      <alignment horizontal="center" vertical="top" wrapText="1"/>
    </xf>
    <xf numFmtId="2" fontId="1" fillId="0" borderId="5" xfId="0" quotePrefix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166" fontId="2" fillId="3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center" vertical="top"/>
    </xf>
    <xf numFmtId="0" fontId="7" fillId="0" borderId="0" xfId="0" applyFont="1"/>
    <xf numFmtId="165" fontId="0" fillId="0" borderId="0" xfId="0" applyNumberFormat="1"/>
    <xf numFmtId="168" fontId="1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top"/>
    </xf>
    <xf numFmtId="165" fontId="3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topLeftCell="A102" workbookViewId="0">
      <selection activeCell="H11" sqref="H11:H22"/>
    </sheetView>
  </sheetViews>
  <sheetFormatPr defaultRowHeight="12.75"/>
  <cols>
    <col min="1" max="1" width="36.5703125" customWidth="1"/>
    <col min="2" max="2" width="10.28515625" customWidth="1"/>
    <col min="3" max="3" width="10.85546875" customWidth="1"/>
    <col min="4" max="4" width="11.5703125" customWidth="1"/>
    <col min="7" max="7" width="12.7109375" customWidth="1"/>
    <col min="10" max="10" width="10.140625" customWidth="1"/>
    <col min="11" max="11" width="11.28515625" customWidth="1"/>
    <col min="12" max="23" width="0" hidden="1" customWidth="1"/>
  </cols>
  <sheetData>
    <row r="1" spans="1:21" ht="15.75">
      <c r="I1" s="12" t="s">
        <v>119</v>
      </c>
    </row>
    <row r="2" spans="1:21" ht="15.75">
      <c r="J2" s="12"/>
    </row>
    <row r="3" spans="1:21" ht="18.75">
      <c r="D3" s="11" t="s">
        <v>120</v>
      </c>
    </row>
    <row r="4" spans="1:21" ht="18.75">
      <c r="D4" s="11"/>
    </row>
    <row r="5" spans="1:21">
      <c r="J5" s="10" t="s">
        <v>122</v>
      </c>
    </row>
    <row r="6" spans="1:21" ht="24.75" customHeight="1">
      <c r="A6" s="56" t="s">
        <v>5</v>
      </c>
      <c r="B6" s="55" t="s">
        <v>1</v>
      </c>
      <c r="C6" s="55"/>
      <c r="D6" s="55"/>
      <c r="E6" s="55" t="s">
        <v>125</v>
      </c>
      <c r="F6" s="55"/>
      <c r="G6" s="55"/>
      <c r="H6" s="55" t="s">
        <v>124</v>
      </c>
      <c r="I6" s="55"/>
      <c r="J6" s="55"/>
      <c r="K6" s="58" t="s">
        <v>128</v>
      </c>
      <c r="L6" s="43" t="s">
        <v>123</v>
      </c>
    </row>
    <row r="7" spans="1:21">
      <c r="A7" s="57"/>
      <c r="B7" s="3" t="s">
        <v>6</v>
      </c>
      <c r="C7" s="3" t="s">
        <v>129</v>
      </c>
      <c r="D7" s="3" t="s">
        <v>130</v>
      </c>
      <c r="E7" s="3" t="s">
        <v>6</v>
      </c>
      <c r="F7" s="3" t="s">
        <v>129</v>
      </c>
      <c r="G7" s="3" t="s">
        <v>130</v>
      </c>
      <c r="H7" s="3" t="s">
        <v>6</v>
      </c>
      <c r="I7" s="3" t="s">
        <v>129</v>
      </c>
      <c r="J7" s="3" t="s">
        <v>130</v>
      </c>
      <c r="K7" s="59"/>
    </row>
    <row r="8" spans="1:2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 t="s">
        <v>2</v>
      </c>
      <c r="I8" s="3" t="s">
        <v>3</v>
      </c>
      <c r="J8" s="3" t="s">
        <v>4</v>
      </c>
      <c r="K8" s="38">
        <v>11</v>
      </c>
      <c r="N8" s="14">
        <f>B11+B14+B18+B22</f>
        <v>179918</v>
      </c>
      <c r="O8" s="14">
        <f>C11+C14+C18+C22</f>
        <v>186743.9</v>
      </c>
      <c r="P8" s="14">
        <f t="shared" ref="P8:S8" si="0">D11+D14+D18+D22</f>
        <v>192703.1</v>
      </c>
      <c r="Q8" s="14">
        <f t="shared" si="0"/>
        <v>161599.9</v>
      </c>
      <c r="R8" s="14">
        <f t="shared" si="0"/>
        <v>186743.9</v>
      </c>
      <c r="S8" s="14">
        <f t="shared" si="0"/>
        <v>192703.1</v>
      </c>
      <c r="T8" s="14">
        <f>Q8-N8</f>
        <v>-18318.100000000006</v>
      </c>
      <c r="U8" s="45">
        <f>(Q8/N8)*100-100</f>
        <v>-10.181360397514425</v>
      </c>
    </row>
    <row r="9" spans="1:21" ht="13.5" customHeight="1">
      <c r="A9" s="15" t="s">
        <v>7</v>
      </c>
      <c r="B9" s="4">
        <f t="shared" ref="B9:D9" si="1">B10+B18+B22+B24+B33+B37+B41+B47+B65</f>
        <v>194864.6</v>
      </c>
      <c r="C9" s="4">
        <f t="shared" si="1"/>
        <v>202228.3</v>
      </c>
      <c r="D9" s="4">
        <f t="shared" si="1"/>
        <v>208188.5</v>
      </c>
      <c r="E9" s="4">
        <f t="shared" ref="E9" si="2">E10+E18+E22+E24+E33+E37+E41+E47+E65</f>
        <v>170342.80000000002</v>
      </c>
      <c r="F9" s="4">
        <f t="shared" ref="F9" si="3">F10+F18+F22+F24+F33+F37+F41+F47+F65</f>
        <v>202228.3</v>
      </c>
      <c r="G9" s="4">
        <f t="shared" ref="G9" si="4">G10+G18+G22+G24+G33+G37+G41+G47+G65</f>
        <v>208188.5</v>
      </c>
      <c r="H9" s="13">
        <f>E9-B9</f>
        <v>-24521.799999999988</v>
      </c>
      <c r="I9" s="13">
        <f>F9-C9</f>
        <v>0</v>
      </c>
      <c r="J9" s="13">
        <f>G9-D9</f>
        <v>0</v>
      </c>
      <c r="K9" s="4">
        <f>K10+K18+K22+K24+K33+K37+K41+K47+K65</f>
        <v>152969.45848999996</v>
      </c>
      <c r="L9" s="44">
        <f>(E9/B9)*100-100</f>
        <v>-12.584019878418147</v>
      </c>
      <c r="N9" s="14">
        <f>B24+B33+B37+B41+B47+B65</f>
        <v>14946.6</v>
      </c>
      <c r="O9" s="14">
        <f t="shared" ref="O9:S9" si="5">C24+C33+C37+C41+C47+C65</f>
        <v>15484.4</v>
      </c>
      <c r="P9" s="14">
        <f t="shared" si="5"/>
        <v>15485.4</v>
      </c>
      <c r="Q9" s="14">
        <f t="shared" si="5"/>
        <v>8742.9</v>
      </c>
      <c r="R9" s="14">
        <f t="shared" si="5"/>
        <v>15484.4</v>
      </c>
      <c r="S9" s="14">
        <f t="shared" si="5"/>
        <v>15485.4</v>
      </c>
      <c r="T9" s="14">
        <f t="shared" ref="T9:T10" si="6">Q9-N9</f>
        <v>-6203.7000000000007</v>
      </c>
      <c r="U9" s="45">
        <f t="shared" ref="U9:U10" si="7">(Q9/N9)*100-100</f>
        <v>-41.505760507406379</v>
      </c>
    </row>
    <row r="10" spans="1:21">
      <c r="A10" s="18" t="s">
        <v>8</v>
      </c>
      <c r="B10" s="19">
        <f>SUM(B11+B14)</f>
        <v>172902.39999999999</v>
      </c>
      <c r="C10" s="19">
        <f t="shared" ref="C10:D10" si="8">SUM(C11+C14)</f>
        <v>180757.4</v>
      </c>
      <c r="D10" s="19">
        <f t="shared" si="8"/>
        <v>186126.1</v>
      </c>
      <c r="E10" s="19">
        <f t="shared" ref="E10:G10" si="9">SUM(E11+E14)</f>
        <v>155791.79999999999</v>
      </c>
      <c r="F10" s="19">
        <f t="shared" si="9"/>
        <v>180757.4</v>
      </c>
      <c r="G10" s="19">
        <f t="shared" si="9"/>
        <v>186126.1</v>
      </c>
      <c r="H10" s="19">
        <f>SUM(H11+H14+H18+H22)</f>
        <v>-18318.100000000006</v>
      </c>
      <c r="I10" s="20">
        <f t="shared" ref="I10:I73" si="10">F10-C10</f>
        <v>0</v>
      </c>
      <c r="J10" s="20">
        <f t="shared" ref="J10:J73" si="11">G10-D10</f>
        <v>0</v>
      </c>
      <c r="K10" s="35">
        <f>139594999.09/1000</f>
        <v>139594.99909</v>
      </c>
      <c r="N10" s="14">
        <f>N8+N9</f>
        <v>194864.6</v>
      </c>
      <c r="O10" s="14">
        <f t="shared" ref="O10:S10" si="12">O8+O9</f>
        <v>202228.3</v>
      </c>
      <c r="P10" s="14">
        <f t="shared" si="12"/>
        <v>208188.5</v>
      </c>
      <c r="Q10" s="14">
        <f t="shared" si="12"/>
        <v>170342.8</v>
      </c>
      <c r="R10" s="14">
        <f t="shared" si="12"/>
        <v>202228.3</v>
      </c>
      <c r="S10" s="14">
        <f t="shared" si="12"/>
        <v>208188.5</v>
      </c>
      <c r="T10" s="2">
        <f t="shared" si="6"/>
        <v>-24521.800000000017</v>
      </c>
      <c r="U10" s="45">
        <f t="shared" si="7"/>
        <v>-12.584019878418147</v>
      </c>
    </row>
    <row r="11" spans="1:21">
      <c r="A11" s="18" t="s">
        <v>9</v>
      </c>
      <c r="B11" s="19">
        <v>38790</v>
      </c>
      <c r="C11" s="19">
        <v>42520</v>
      </c>
      <c r="D11" s="19">
        <v>42800</v>
      </c>
      <c r="E11" s="19">
        <v>23545</v>
      </c>
      <c r="F11" s="19">
        <v>42520</v>
      </c>
      <c r="G11" s="19">
        <v>42800</v>
      </c>
      <c r="H11" s="20">
        <f t="shared" ref="H11:H73" si="13">E11-B11</f>
        <v>-15245</v>
      </c>
      <c r="I11" s="20">
        <f t="shared" si="10"/>
        <v>0</v>
      </c>
      <c r="J11" s="20">
        <f t="shared" si="11"/>
        <v>0</v>
      </c>
      <c r="K11" s="35">
        <f>22644797.06/1000</f>
        <v>22644.797059999997</v>
      </c>
    </row>
    <row r="12" spans="1:21" ht="25.5" hidden="1">
      <c r="A12" s="18" t="s">
        <v>10</v>
      </c>
      <c r="B12" s="19">
        <v>2600</v>
      </c>
      <c r="C12" s="19">
        <v>2930</v>
      </c>
      <c r="D12" s="19">
        <v>3050</v>
      </c>
      <c r="E12" s="19">
        <v>2600</v>
      </c>
      <c r="F12" s="19">
        <v>2930</v>
      </c>
      <c r="G12" s="19">
        <v>3050</v>
      </c>
      <c r="H12" s="20">
        <f t="shared" si="13"/>
        <v>0</v>
      </c>
      <c r="I12" s="20">
        <f t="shared" si="10"/>
        <v>0</v>
      </c>
      <c r="J12" s="20">
        <f t="shared" si="11"/>
        <v>0</v>
      </c>
      <c r="K12" s="35"/>
    </row>
    <row r="13" spans="1:21" ht="51" hidden="1">
      <c r="A13" s="18" t="s">
        <v>11</v>
      </c>
      <c r="B13" s="21">
        <v>9100</v>
      </c>
      <c r="C13" s="21">
        <v>11300</v>
      </c>
      <c r="D13" s="21">
        <v>11750</v>
      </c>
      <c r="E13" s="21">
        <v>9100</v>
      </c>
      <c r="F13" s="21">
        <v>11300</v>
      </c>
      <c r="G13" s="21">
        <v>11750</v>
      </c>
      <c r="H13" s="20">
        <f t="shared" si="13"/>
        <v>0</v>
      </c>
      <c r="I13" s="20">
        <f t="shared" si="10"/>
        <v>0</v>
      </c>
      <c r="J13" s="20">
        <f t="shared" si="11"/>
        <v>0</v>
      </c>
      <c r="K13" s="35"/>
    </row>
    <row r="14" spans="1:21">
      <c r="A14" s="18" t="s">
        <v>12</v>
      </c>
      <c r="B14" s="19">
        <v>134112.4</v>
      </c>
      <c r="C14" s="19">
        <v>138237.4</v>
      </c>
      <c r="D14" s="19">
        <v>143326.1</v>
      </c>
      <c r="E14" s="19">
        <v>132246.79999999999</v>
      </c>
      <c r="F14" s="19">
        <v>138237.4</v>
      </c>
      <c r="G14" s="19">
        <v>143326.1</v>
      </c>
      <c r="H14" s="20">
        <f t="shared" si="13"/>
        <v>-1865.6000000000058</v>
      </c>
      <c r="I14" s="20">
        <f t="shared" si="10"/>
        <v>0</v>
      </c>
      <c r="J14" s="20">
        <f t="shared" si="11"/>
        <v>0</v>
      </c>
      <c r="K14" s="35">
        <f>116950202.03/1000</f>
        <v>116950.20203</v>
      </c>
    </row>
    <row r="15" spans="1:21" ht="89.25" hidden="1">
      <c r="A15" s="18" t="s">
        <v>13</v>
      </c>
      <c r="B15" s="19">
        <v>133040</v>
      </c>
      <c r="C15" s="19">
        <v>138300</v>
      </c>
      <c r="D15" s="19">
        <v>139750</v>
      </c>
      <c r="E15" s="19">
        <v>133040</v>
      </c>
      <c r="F15" s="19">
        <v>138300</v>
      </c>
      <c r="G15" s="19">
        <v>139750</v>
      </c>
      <c r="H15" s="20">
        <f t="shared" si="13"/>
        <v>0</v>
      </c>
      <c r="I15" s="20">
        <f t="shared" si="10"/>
        <v>0</v>
      </c>
      <c r="J15" s="20">
        <f t="shared" si="11"/>
        <v>0</v>
      </c>
      <c r="K15" s="35"/>
    </row>
    <row r="16" spans="1:21" ht="140.25" hidden="1">
      <c r="A16" s="18" t="s">
        <v>14</v>
      </c>
      <c r="B16" s="19">
        <v>36</v>
      </c>
      <c r="C16" s="19">
        <v>16</v>
      </c>
      <c r="D16" s="19">
        <v>16</v>
      </c>
      <c r="E16" s="19">
        <v>36</v>
      </c>
      <c r="F16" s="19">
        <v>16</v>
      </c>
      <c r="G16" s="19">
        <v>16</v>
      </c>
      <c r="H16" s="20">
        <f t="shared" si="13"/>
        <v>0</v>
      </c>
      <c r="I16" s="20">
        <f t="shared" si="10"/>
        <v>0</v>
      </c>
      <c r="J16" s="20">
        <f t="shared" si="11"/>
        <v>0</v>
      </c>
      <c r="K16" s="35"/>
    </row>
    <row r="17" spans="1:13" ht="51" hidden="1">
      <c r="A17" s="18" t="s">
        <v>15</v>
      </c>
      <c r="B17" s="19">
        <v>45</v>
      </c>
      <c r="C17" s="19">
        <v>45</v>
      </c>
      <c r="D17" s="19">
        <v>45</v>
      </c>
      <c r="E17" s="19">
        <v>45</v>
      </c>
      <c r="F17" s="19">
        <v>45</v>
      </c>
      <c r="G17" s="19">
        <v>45</v>
      </c>
      <c r="H17" s="20">
        <f t="shared" si="13"/>
        <v>0</v>
      </c>
      <c r="I17" s="20">
        <f t="shared" si="10"/>
        <v>0</v>
      </c>
      <c r="J17" s="20">
        <f t="shared" si="11"/>
        <v>0</v>
      </c>
      <c r="K17" s="35"/>
    </row>
    <row r="18" spans="1:13">
      <c r="A18" s="18" t="s">
        <v>126</v>
      </c>
      <c r="B18" s="19">
        <v>6015.6</v>
      </c>
      <c r="C18" s="19">
        <v>4946.5</v>
      </c>
      <c r="D18" s="19">
        <v>5497</v>
      </c>
      <c r="E18" s="19">
        <v>4458.1000000000004</v>
      </c>
      <c r="F18" s="19">
        <v>4946.5</v>
      </c>
      <c r="G18" s="19">
        <v>5497</v>
      </c>
      <c r="H18" s="20">
        <f t="shared" si="13"/>
        <v>-1557.5</v>
      </c>
      <c r="I18" s="20">
        <f t="shared" si="10"/>
        <v>0</v>
      </c>
      <c r="J18" s="20">
        <f t="shared" si="11"/>
        <v>0</v>
      </c>
      <c r="K18" s="35">
        <f>4361362.97/1000</f>
        <v>4361.3629700000001</v>
      </c>
    </row>
    <row r="19" spans="1:13" ht="25.5" hidden="1">
      <c r="A19" s="18" t="s">
        <v>16</v>
      </c>
      <c r="B19" s="21">
        <v>2200</v>
      </c>
      <c r="C19" s="21">
        <v>2300</v>
      </c>
      <c r="D19" s="21">
        <v>2400</v>
      </c>
      <c r="E19" s="21">
        <v>2200</v>
      </c>
      <c r="F19" s="21">
        <v>2300</v>
      </c>
      <c r="G19" s="21">
        <v>2400</v>
      </c>
      <c r="H19" s="20">
        <f t="shared" si="13"/>
        <v>0</v>
      </c>
      <c r="I19" s="20">
        <f t="shared" si="10"/>
        <v>0</v>
      </c>
      <c r="J19" s="20">
        <f t="shared" si="11"/>
        <v>0</v>
      </c>
      <c r="K19" s="38"/>
    </row>
    <row r="20" spans="1:13" hidden="1">
      <c r="A20" s="18" t="s">
        <v>17</v>
      </c>
      <c r="B20" s="21">
        <v>16</v>
      </c>
      <c r="C20" s="21">
        <v>21</v>
      </c>
      <c r="D20" s="21">
        <v>21</v>
      </c>
      <c r="E20" s="21">
        <v>16</v>
      </c>
      <c r="F20" s="21">
        <v>21</v>
      </c>
      <c r="G20" s="21">
        <v>21</v>
      </c>
      <c r="H20" s="20">
        <f t="shared" si="13"/>
        <v>0</v>
      </c>
      <c r="I20" s="20">
        <f t="shared" si="10"/>
        <v>0</v>
      </c>
      <c r="J20" s="20">
        <f t="shared" si="11"/>
        <v>0</v>
      </c>
      <c r="K20" s="38"/>
    </row>
    <row r="21" spans="1:13" ht="51" hidden="1">
      <c r="A21" s="18" t="s">
        <v>18</v>
      </c>
      <c r="B21" s="21">
        <v>16</v>
      </c>
      <c r="C21" s="21">
        <v>16</v>
      </c>
      <c r="D21" s="21">
        <v>16</v>
      </c>
      <c r="E21" s="21">
        <v>16</v>
      </c>
      <c r="F21" s="21">
        <v>16</v>
      </c>
      <c r="G21" s="21">
        <v>16</v>
      </c>
      <c r="H21" s="20">
        <f t="shared" si="13"/>
        <v>0</v>
      </c>
      <c r="I21" s="20">
        <f t="shared" si="10"/>
        <v>0</v>
      </c>
      <c r="J21" s="20">
        <f t="shared" si="11"/>
        <v>0</v>
      </c>
      <c r="K21" s="38"/>
    </row>
    <row r="22" spans="1:13">
      <c r="A22" s="18" t="s">
        <v>19</v>
      </c>
      <c r="B22" s="19">
        <v>1000</v>
      </c>
      <c r="C22" s="19">
        <v>1040</v>
      </c>
      <c r="D22" s="19">
        <v>1080</v>
      </c>
      <c r="E22" s="19">
        <v>1350</v>
      </c>
      <c r="F22" s="19">
        <v>1040</v>
      </c>
      <c r="G22" s="19">
        <v>1080</v>
      </c>
      <c r="H22" s="20">
        <f t="shared" si="13"/>
        <v>350</v>
      </c>
      <c r="I22" s="20">
        <f t="shared" si="10"/>
        <v>0</v>
      </c>
      <c r="J22" s="20">
        <f t="shared" si="11"/>
        <v>0</v>
      </c>
      <c r="K22" s="35">
        <f>1265544.4/1000</f>
        <v>1265.5444</v>
      </c>
      <c r="M22" s="46">
        <f>K11+K14+K18+K22</f>
        <v>145221.90646</v>
      </c>
    </row>
    <row r="23" spans="1:13" ht="51" hidden="1">
      <c r="A23" s="18" t="s">
        <v>20</v>
      </c>
      <c r="B23" s="19">
        <v>700</v>
      </c>
      <c r="C23" s="19">
        <v>730</v>
      </c>
      <c r="D23" s="19">
        <v>750</v>
      </c>
      <c r="E23" s="19">
        <v>700</v>
      </c>
      <c r="F23" s="19">
        <v>730</v>
      </c>
      <c r="G23" s="19">
        <v>750</v>
      </c>
      <c r="H23" s="20">
        <f t="shared" si="13"/>
        <v>0</v>
      </c>
      <c r="I23" s="20">
        <f t="shared" si="10"/>
        <v>0</v>
      </c>
      <c r="J23" s="20">
        <f t="shared" si="11"/>
        <v>0</v>
      </c>
      <c r="K23" s="35"/>
      <c r="M23" s="47"/>
    </row>
    <row r="24" spans="1:13" ht="38.25">
      <c r="A24" s="18" t="s">
        <v>21</v>
      </c>
      <c r="B24" s="19">
        <v>5391.7</v>
      </c>
      <c r="C24" s="19">
        <v>5391.5</v>
      </c>
      <c r="D24" s="19">
        <v>5391.5</v>
      </c>
      <c r="E24" s="19">
        <v>4361.7</v>
      </c>
      <c r="F24" s="19">
        <v>5391.5</v>
      </c>
      <c r="G24" s="19">
        <v>5391.5</v>
      </c>
      <c r="H24" s="20">
        <f t="shared" si="13"/>
        <v>-1030</v>
      </c>
      <c r="I24" s="20">
        <f t="shared" si="10"/>
        <v>0</v>
      </c>
      <c r="J24" s="20">
        <f t="shared" si="11"/>
        <v>0</v>
      </c>
      <c r="K24" s="35">
        <f>3569828.76/1000</f>
        <v>3569.8287599999999</v>
      </c>
      <c r="M24" s="46">
        <f>K24+K33+K37+K41+K47+K65</f>
        <v>7747.5520299999989</v>
      </c>
    </row>
    <row r="25" spans="1:13" ht="114.75" hidden="1">
      <c r="A25" s="22" t="s">
        <v>22</v>
      </c>
      <c r="B25" s="19">
        <v>16426.8</v>
      </c>
      <c r="C25" s="19">
        <v>4470</v>
      </c>
      <c r="D25" s="19">
        <v>4520</v>
      </c>
      <c r="E25" s="19">
        <v>16426.8</v>
      </c>
      <c r="F25" s="19">
        <v>4470</v>
      </c>
      <c r="G25" s="19">
        <v>4520</v>
      </c>
      <c r="H25" s="20">
        <f t="shared" si="13"/>
        <v>0</v>
      </c>
      <c r="I25" s="20">
        <f t="shared" si="10"/>
        <v>0</v>
      </c>
      <c r="J25" s="20">
        <f t="shared" si="11"/>
        <v>0</v>
      </c>
      <c r="K25" s="35"/>
    </row>
    <row r="26" spans="1:13" ht="89.25" hidden="1">
      <c r="A26" s="22" t="s">
        <v>23</v>
      </c>
      <c r="B26" s="19">
        <v>90</v>
      </c>
      <c r="C26" s="19">
        <v>90</v>
      </c>
      <c r="D26" s="19">
        <v>90</v>
      </c>
      <c r="E26" s="19">
        <v>90</v>
      </c>
      <c r="F26" s="19">
        <v>90</v>
      </c>
      <c r="G26" s="19">
        <v>90</v>
      </c>
      <c r="H26" s="20">
        <f t="shared" si="13"/>
        <v>0</v>
      </c>
      <c r="I26" s="20">
        <f t="shared" si="10"/>
        <v>0</v>
      </c>
      <c r="J26" s="20">
        <f t="shared" si="11"/>
        <v>0</v>
      </c>
      <c r="K26" s="35"/>
    </row>
    <row r="27" spans="1:13" ht="76.5" hidden="1">
      <c r="A27" s="18" t="s">
        <v>24</v>
      </c>
      <c r="B27" s="19">
        <v>1.7</v>
      </c>
      <c r="C27" s="19">
        <v>1.7</v>
      </c>
      <c r="D27" s="19">
        <v>1.7</v>
      </c>
      <c r="E27" s="19">
        <v>1.7</v>
      </c>
      <c r="F27" s="19">
        <v>1.7</v>
      </c>
      <c r="G27" s="19">
        <v>1.7</v>
      </c>
      <c r="H27" s="20">
        <f t="shared" si="13"/>
        <v>0</v>
      </c>
      <c r="I27" s="20">
        <f t="shared" si="10"/>
        <v>0</v>
      </c>
      <c r="J27" s="20">
        <f t="shared" si="11"/>
        <v>0</v>
      </c>
      <c r="K27" s="35"/>
    </row>
    <row r="28" spans="1:13" ht="51" hidden="1">
      <c r="A28" s="23" t="s">
        <v>25</v>
      </c>
      <c r="B28" s="24">
        <v>140</v>
      </c>
      <c r="C28" s="19">
        <v>100</v>
      </c>
      <c r="D28" s="19">
        <v>100</v>
      </c>
      <c r="E28" s="24">
        <v>140</v>
      </c>
      <c r="F28" s="19">
        <v>100</v>
      </c>
      <c r="G28" s="19">
        <v>100</v>
      </c>
      <c r="H28" s="20">
        <f t="shared" si="13"/>
        <v>0</v>
      </c>
      <c r="I28" s="20">
        <f t="shared" si="10"/>
        <v>0</v>
      </c>
      <c r="J28" s="20">
        <f t="shared" si="11"/>
        <v>0</v>
      </c>
      <c r="K28" s="35"/>
    </row>
    <row r="29" spans="1:13" ht="140.25" hidden="1">
      <c r="A29" s="23" t="s">
        <v>26</v>
      </c>
      <c r="B29" s="24">
        <v>4.9000000000000004</v>
      </c>
      <c r="C29" s="19">
        <v>0</v>
      </c>
      <c r="D29" s="19">
        <v>0</v>
      </c>
      <c r="E29" s="24">
        <v>4.9000000000000004</v>
      </c>
      <c r="F29" s="19">
        <v>0</v>
      </c>
      <c r="G29" s="19">
        <v>0</v>
      </c>
      <c r="H29" s="20">
        <f t="shared" si="13"/>
        <v>0</v>
      </c>
      <c r="I29" s="20">
        <f t="shared" si="10"/>
        <v>0</v>
      </c>
      <c r="J29" s="20">
        <f t="shared" si="11"/>
        <v>0</v>
      </c>
      <c r="K29" s="35"/>
    </row>
    <row r="30" spans="1:13" ht="114.75" hidden="1">
      <c r="A30" s="23" t="s">
        <v>27</v>
      </c>
      <c r="B30" s="24">
        <v>0</v>
      </c>
      <c r="C30" s="19">
        <v>0</v>
      </c>
      <c r="D30" s="19">
        <v>0</v>
      </c>
      <c r="E30" s="24">
        <v>0</v>
      </c>
      <c r="F30" s="19">
        <v>0</v>
      </c>
      <c r="G30" s="19">
        <v>0</v>
      </c>
      <c r="H30" s="20">
        <f t="shared" si="13"/>
        <v>0</v>
      </c>
      <c r="I30" s="20">
        <f t="shared" si="10"/>
        <v>0</v>
      </c>
      <c r="J30" s="20">
        <f t="shared" si="11"/>
        <v>0</v>
      </c>
      <c r="K30" s="35"/>
    </row>
    <row r="31" spans="1:13" ht="63.75" hidden="1">
      <c r="A31" s="23" t="s">
        <v>28</v>
      </c>
      <c r="B31" s="24">
        <v>0</v>
      </c>
      <c r="C31" s="19">
        <v>0</v>
      </c>
      <c r="D31" s="19">
        <v>0</v>
      </c>
      <c r="E31" s="24">
        <v>0</v>
      </c>
      <c r="F31" s="19">
        <v>0</v>
      </c>
      <c r="G31" s="19">
        <v>0</v>
      </c>
      <c r="H31" s="20">
        <f t="shared" si="13"/>
        <v>0</v>
      </c>
      <c r="I31" s="20">
        <f t="shared" si="10"/>
        <v>0</v>
      </c>
      <c r="J31" s="20">
        <f t="shared" si="11"/>
        <v>0</v>
      </c>
      <c r="K31" s="35"/>
    </row>
    <row r="32" spans="1:13" ht="89.25" hidden="1">
      <c r="A32" s="23" t="s">
        <v>29</v>
      </c>
      <c r="B32" s="24">
        <v>5</v>
      </c>
      <c r="C32" s="19">
        <v>280</v>
      </c>
      <c r="D32" s="19">
        <v>280</v>
      </c>
      <c r="E32" s="24">
        <v>5</v>
      </c>
      <c r="F32" s="19">
        <v>280</v>
      </c>
      <c r="G32" s="19">
        <v>280</v>
      </c>
      <c r="H32" s="20">
        <f t="shared" si="13"/>
        <v>0</v>
      </c>
      <c r="I32" s="20">
        <f t="shared" si="10"/>
        <v>0</v>
      </c>
      <c r="J32" s="20">
        <f t="shared" si="11"/>
        <v>0</v>
      </c>
      <c r="K32" s="35"/>
    </row>
    <row r="33" spans="1:13" ht="25.5">
      <c r="A33" s="18" t="s">
        <v>30</v>
      </c>
      <c r="B33" s="19">
        <v>6475</v>
      </c>
      <c r="C33" s="19">
        <v>6740</v>
      </c>
      <c r="D33" s="19">
        <v>6741</v>
      </c>
      <c r="E33" s="19">
        <v>1176.7</v>
      </c>
      <c r="F33" s="19">
        <v>6740</v>
      </c>
      <c r="G33" s="19">
        <v>6741</v>
      </c>
      <c r="H33" s="20">
        <f t="shared" si="13"/>
        <v>-5298.3</v>
      </c>
      <c r="I33" s="20">
        <f t="shared" si="10"/>
        <v>0</v>
      </c>
      <c r="J33" s="20">
        <f t="shared" si="11"/>
        <v>0</v>
      </c>
      <c r="K33" s="35">
        <f>1170923.85/1000</f>
        <v>1170.9238500000001</v>
      </c>
      <c r="M33" s="44">
        <f>M22+M24</f>
        <v>152969.45848999999</v>
      </c>
    </row>
    <row r="34" spans="1:13" ht="38.25" hidden="1">
      <c r="A34" s="18" t="s">
        <v>31</v>
      </c>
      <c r="B34" s="19">
        <v>3600</v>
      </c>
      <c r="C34" s="19">
        <v>3600</v>
      </c>
      <c r="D34" s="19">
        <v>3600</v>
      </c>
      <c r="E34" s="19">
        <v>3600</v>
      </c>
      <c r="F34" s="19">
        <v>3600</v>
      </c>
      <c r="G34" s="19">
        <v>3600</v>
      </c>
      <c r="H34" s="20">
        <f t="shared" si="13"/>
        <v>0</v>
      </c>
      <c r="I34" s="20">
        <f t="shared" si="10"/>
        <v>0</v>
      </c>
      <c r="J34" s="20">
        <f t="shared" si="11"/>
        <v>0</v>
      </c>
      <c r="K34" s="35"/>
    </row>
    <row r="35" spans="1:13" ht="25.5" hidden="1">
      <c r="A35" s="18" t="s">
        <v>32</v>
      </c>
      <c r="B35" s="19">
        <v>25</v>
      </c>
      <c r="C35" s="19">
        <v>15</v>
      </c>
      <c r="D35" s="19">
        <v>15</v>
      </c>
      <c r="E35" s="19">
        <v>25</v>
      </c>
      <c r="F35" s="19">
        <v>15</v>
      </c>
      <c r="G35" s="19">
        <v>15</v>
      </c>
      <c r="H35" s="20">
        <f t="shared" si="13"/>
        <v>0</v>
      </c>
      <c r="I35" s="20">
        <f t="shared" si="10"/>
        <v>0</v>
      </c>
      <c r="J35" s="20">
        <f t="shared" si="11"/>
        <v>0</v>
      </c>
      <c r="K35" s="35"/>
    </row>
    <row r="36" spans="1:13" ht="25.5" hidden="1">
      <c r="A36" s="18" t="s">
        <v>33</v>
      </c>
      <c r="B36" s="19">
        <v>0</v>
      </c>
      <c r="C36" s="19">
        <v>6050</v>
      </c>
      <c r="D36" s="19">
        <v>6050</v>
      </c>
      <c r="E36" s="19">
        <v>0</v>
      </c>
      <c r="F36" s="19">
        <v>6050</v>
      </c>
      <c r="G36" s="19">
        <v>6050</v>
      </c>
      <c r="H36" s="20">
        <f t="shared" si="13"/>
        <v>0</v>
      </c>
      <c r="I36" s="20">
        <f t="shared" si="10"/>
        <v>0</v>
      </c>
      <c r="J36" s="20">
        <f t="shared" si="11"/>
        <v>0</v>
      </c>
      <c r="K36" s="35"/>
    </row>
    <row r="37" spans="1:13" ht="25.5">
      <c r="A37" s="18" t="s">
        <v>34</v>
      </c>
      <c r="B37" s="19">
        <v>1389.9</v>
      </c>
      <c r="C37" s="19">
        <v>1927.9</v>
      </c>
      <c r="D37" s="19">
        <v>1927.9</v>
      </c>
      <c r="E37" s="19">
        <v>916.5</v>
      </c>
      <c r="F37" s="19">
        <v>1927.9</v>
      </c>
      <c r="G37" s="19">
        <v>1927.9</v>
      </c>
      <c r="H37" s="20">
        <f t="shared" si="13"/>
        <v>-473.40000000000009</v>
      </c>
      <c r="I37" s="20">
        <f t="shared" si="10"/>
        <v>0</v>
      </c>
      <c r="J37" s="20">
        <f t="shared" si="11"/>
        <v>0</v>
      </c>
      <c r="K37" s="35">
        <f>747828.75/1000</f>
        <v>747.82875000000001</v>
      </c>
    </row>
    <row r="38" spans="1:13" hidden="1">
      <c r="A38" s="18"/>
      <c r="B38" s="19"/>
      <c r="C38" s="19">
        <v>0</v>
      </c>
      <c r="D38" s="19">
        <v>0</v>
      </c>
      <c r="E38" s="19"/>
      <c r="F38" s="19">
        <v>0</v>
      </c>
      <c r="G38" s="19">
        <v>0</v>
      </c>
      <c r="H38" s="20">
        <f t="shared" si="13"/>
        <v>0</v>
      </c>
      <c r="I38" s="20">
        <f t="shared" si="10"/>
        <v>0</v>
      </c>
      <c r="J38" s="20">
        <f t="shared" si="11"/>
        <v>0</v>
      </c>
      <c r="K38" s="35"/>
    </row>
    <row r="39" spans="1:13" ht="51" hidden="1">
      <c r="A39" s="18" t="s">
        <v>35</v>
      </c>
      <c r="B39" s="19">
        <v>60</v>
      </c>
      <c r="C39" s="19">
        <v>0</v>
      </c>
      <c r="D39" s="19">
        <v>0</v>
      </c>
      <c r="E39" s="19">
        <v>60</v>
      </c>
      <c r="F39" s="19">
        <v>0</v>
      </c>
      <c r="G39" s="19">
        <v>0</v>
      </c>
      <c r="H39" s="20">
        <f t="shared" si="13"/>
        <v>0</v>
      </c>
      <c r="I39" s="20">
        <f t="shared" si="10"/>
        <v>0</v>
      </c>
      <c r="J39" s="20">
        <f t="shared" si="11"/>
        <v>0</v>
      </c>
      <c r="K39" s="35"/>
    </row>
    <row r="40" spans="1:13" ht="25.5" hidden="1">
      <c r="A40" s="18" t="s">
        <v>36</v>
      </c>
      <c r="B40" s="19">
        <v>51.2</v>
      </c>
      <c r="C40" s="19">
        <v>920.5</v>
      </c>
      <c r="D40" s="19">
        <v>920.5</v>
      </c>
      <c r="E40" s="19">
        <v>51.2</v>
      </c>
      <c r="F40" s="19">
        <v>920.5</v>
      </c>
      <c r="G40" s="19">
        <v>920.5</v>
      </c>
      <c r="H40" s="20">
        <f t="shared" si="13"/>
        <v>0</v>
      </c>
      <c r="I40" s="20">
        <f t="shared" si="10"/>
        <v>0</v>
      </c>
      <c r="J40" s="20">
        <f t="shared" si="11"/>
        <v>0</v>
      </c>
      <c r="K40" s="35"/>
    </row>
    <row r="41" spans="1:13" ht="25.5">
      <c r="A41" s="18" t="s">
        <v>37</v>
      </c>
      <c r="B41" s="19">
        <v>1228</v>
      </c>
      <c r="C41" s="19">
        <v>963</v>
      </c>
      <c r="D41" s="19">
        <v>963</v>
      </c>
      <c r="E41" s="19">
        <v>1308.3</v>
      </c>
      <c r="F41" s="19">
        <v>963</v>
      </c>
      <c r="G41" s="19">
        <v>963</v>
      </c>
      <c r="H41" s="20">
        <f t="shared" si="13"/>
        <v>80.299999999999955</v>
      </c>
      <c r="I41" s="20">
        <f t="shared" si="10"/>
        <v>0</v>
      </c>
      <c r="J41" s="20">
        <f t="shared" si="11"/>
        <v>0</v>
      </c>
      <c r="K41" s="35">
        <f>1308309.72/1000</f>
        <v>1308.30972</v>
      </c>
    </row>
    <row r="42" spans="1:13" ht="25.5" hidden="1">
      <c r="A42" s="18" t="s">
        <v>36</v>
      </c>
      <c r="B42" s="19">
        <v>920.5</v>
      </c>
      <c r="C42" s="19">
        <v>10</v>
      </c>
      <c r="D42" s="19">
        <v>10</v>
      </c>
      <c r="E42" s="19">
        <v>920.5</v>
      </c>
      <c r="F42" s="19">
        <v>10</v>
      </c>
      <c r="G42" s="19">
        <v>10</v>
      </c>
      <c r="H42" s="20">
        <f t="shared" si="13"/>
        <v>0</v>
      </c>
      <c r="I42" s="20">
        <f t="shared" si="10"/>
        <v>0</v>
      </c>
      <c r="J42" s="20">
        <f t="shared" si="11"/>
        <v>0</v>
      </c>
      <c r="K42" s="35"/>
    </row>
    <row r="43" spans="1:13" hidden="1">
      <c r="A43" s="18"/>
      <c r="B43" s="19">
        <f>SUM(B44:B46)</f>
        <v>1515</v>
      </c>
      <c r="C43" s="19">
        <v>100</v>
      </c>
      <c r="D43" s="19">
        <v>100</v>
      </c>
      <c r="E43" s="19">
        <f>SUM(E44:E46)</f>
        <v>1515</v>
      </c>
      <c r="F43" s="19">
        <v>100</v>
      </c>
      <c r="G43" s="19">
        <v>100</v>
      </c>
      <c r="H43" s="20">
        <f t="shared" si="13"/>
        <v>0</v>
      </c>
      <c r="I43" s="20">
        <f t="shared" si="10"/>
        <v>0</v>
      </c>
      <c r="J43" s="20">
        <f t="shared" si="11"/>
        <v>0</v>
      </c>
      <c r="K43" s="35"/>
    </row>
    <row r="44" spans="1:13" ht="114.75" hidden="1">
      <c r="A44" s="18" t="s">
        <v>38</v>
      </c>
      <c r="B44" s="19">
        <v>10</v>
      </c>
      <c r="C44" s="19">
        <v>0</v>
      </c>
      <c r="D44" s="19">
        <v>0</v>
      </c>
      <c r="E44" s="19">
        <v>10</v>
      </c>
      <c r="F44" s="19">
        <v>0</v>
      </c>
      <c r="G44" s="19">
        <v>0</v>
      </c>
      <c r="H44" s="20">
        <f t="shared" si="13"/>
        <v>0</v>
      </c>
      <c r="I44" s="20">
        <f t="shared" si="10"/>
        <v>0</v>
      </c>
      <c r="J44" s="20">
        <f t="shared" si="11"/>
        <v>0</v>
      </c>
      <c r="K44" s="35"/>
    </row>
    <row r="45" spans="1:13" ht="76.5" hidden="1">
      <c r="A45" s="22" t="s">
        <v>39</v>
      </c>
      <c r="B45" s="19">
        <v>1500</v>
      </c>
      <c r="C45" s="19">
        <f>SUM(C46:C54)+C55</f>
        <v>1320</v>
      </c>
      <c r="D45" s="19">
        <f>SUM(D46:D54)+D55</f>
        <v>1340</v>
      </c>
      <c r="E45" s="19">
        <v>1500</v>
      </c>
      <c r="F45" s="19">
        <f>SUM(F46:F54)+F55</f>
        <v>1320</v>
      </c>
      <c r="G45" s="19">
        <f>SUM(G46:G54)+G55</f>
        <v>1340</v>
      </c>
      <c r="H45" s="20">
        <f t="shared" si="13"/>
        <v>0</v>
      </c>
      <c r="I45" s="20">
        <f t="shared" si="10"/>
        <v>0</v>
      </c>
      <c r="J45" s="20">
        <f t="shared" si="11"/>
        <v>0</v>
      </c>
      <c r="K45" s="35"/>
    </row>
    <row r="46" spans="1:13" ht="63.75" hidden="1">
      <c r="A46" s="18" t="s">
        <v>40</v>
      </c>
      <c r="B46" s="19">
        <v>5</v>
      </c>
      <c r="C46" s="19">
        <v>1</v>
      </c>
      <c r="D46" s="19">
        <v>1</v>
      </c>
      <c r="E46" s="19">
        <v>5</v>
      </c>
      <c r="F46" s="19">
        <v>1</v>
      </c>
      <c r="G46" s="19">
        <v>1</v>
      </c>
      <c r="H46" s="20">
        <f t="shared" si="13"/>
        <v>0</v>
      </c>
      <c r="I46" s="20">
        <f t="shared" si="10"/>
        <v>0</v>
      </c>
      <c r="J46" s="20">
        <f t="shared" si="11"/>
        <v>0</v>
      </c>
      <c r="K46" s="35"/>
    </row>
    <row r="47" spans="1:13">
      <c r="A47" s="18" t="s">
        <v>41</v>
      </c>
      <c r="B47" s="19">
        <v>462</v>
      </c>
      <c r="C47" s="19">
        <v>462</v>
      </c>
      <c r="D47" s="19">
        <v>462</v>
      </c>
      <c r="E47" s="19">
        <v>979.7</v>
      </c>
      <c r="F47" s="19">
        <v>462</v>
      </c>
      <c r="G47" s="19">
        <v>462</v>
      </c>
      <c r="H47" s="20">
        <f t="shared" si="13"/>
        <v>517.70000000000005</v>
      </c>
      <c r="I47" s="20">
        <f t="shared" si="10"/>
        <v>0</v>
      </c>
      <c r="J47" s="20">
        <f t="shared" si="11"/>
        <v>0</v>
      </c>
      <c r="K47" s="35">
        <f>950660.95/1000</f>
        <v>950.66094999999996</v>
      </c>
    </row>
    <row r="48" spans="1:13" ht="89.25" hidden="1">
      <c r="A48" s="18" t="s">
        <v>42</v>
      </c>
      <c r="B48" s="19">
        <v>1</v>
      </c>
      <c r="C48" s="24">
        <v>134</v>
      </c>
      <c r="D48" s="19">
        <v>134</v>
      </c>
      <c r="E48" s="19">
        <v>1</v>
      </c>
      <c r="F48" s="24">
        <v>134</v>
      </c>
      <c r="G48" s="19">
        <v>134</v>
      </c>
      <c r="H48" s="20">
        <f t="shared" si="13"/>
        <v>0</v>
      </c>
      <c r="I48" s="20">
        <f t="shared" si="10"/>
        <v>0</v>
      </c>
      <c r="J48" s="20">
        <f t="shared" si="11"/>
        <v>0</v>
      </c>
      <c r="K48" s="35"/>
    </row>
    <row r="49" spans="1:11" ht="76.5" hidden="1">
      <c r="A49" s="18" t="s">
        <v>43</v>
      </c>
      <c r="B49" s="19">
        <v>28</v>
      </c>
      <c r="C49" s="24">
        <v>15</v>
      </c>
      <c r="D49" s="19">
        <v>15</v>
      </c>
      <c r="E49" s="19">
        <v>28</v>
      </c>
      <c r="F49" s="24">
        <v>15</v>
      </c>
      <c r="G49" s="19">
        <v>15</v>
      </c>
      <c r="H49" s="20">
        <f t="shared" si="13"/>
        <v>0</v>
      </c>
      <c r="I49" s="20">
        <f t="shared" si="10"/>
        <v>0</v>
      </c>
      <c r="J49" s="20">
        <f t="shared" si="11"/>
        <v>0</v>
      </c>
      <c r="K49" s="35"/>
    </row>
    <row r="50" spans="1:11" ht="25.5" hidden="1">
      <c r="A50" s="18" t="s">
        <v>44</v>
      </c>
      <c r="B50" s="24">
        <v>0</v>
      </c>
      <c r="C50" s="24">
        <v>1</v>
      </c>
      <c r="D50" s="19">
        <v>1</v>
      </c>
      <c r="E50" s="24">
        <v>0</v>
      </c>
      <c r="F50" s="24">
        <v>1</v>
      </c>
      <c r="G50" s="19">
        <v>1</v>
      </c>
      <c r="H50" s="20">
        <f t="shared" si="13"/>
        <v>0</v>
      </c>
      <c r="I50" s="20">
        <f t="shared" si="10"/>
        <v>0</v>
      </c>
      <c r="J50" s="20">
        <f t="shared" si="11"/>
        <v>0</v>
      </c>
      <c r="K50" s="35"/>
    </row>
    <row r="51" spans="1:11" ht="25.5" hidden="1">
      <c r="A51" s="18" t="s">
        <v>44</v>
      </c>
      <c r="B51" s="24">
        <v>5</v>
      </c>
      <c r="C51" s="24">
        <v>15</v>
      </c>
      <c r="D51" s="19">
        <v>15</v>
      </c>
      <c r="E51" s="24">
        <v>5</v>
      </c>
      <c r="F51" s="24">
        <v>15</v>
      </c>
      <c r="G51" s="19">
        <v>15</v>
      </c>
      <c r="H51" s="20">
        <f t="shared" si="13"/>
        <v>0</v>
      </c>
      <c r="I51" s="20">
        <f t="shared" si="10"/>
        <v>0</v>
      </c>
      <c r="J51" s="20">
        <f t="shared" si="11"/>
        <v>0</v>
      </c>
      <c r="K51" s="35"/>
    </row>
    <row r="52" spans="1:11" ht="127.5" hidden="1">
      <c r="A52" s="18" t="s">
        <v>45</v>
      </c>
      <c r="B52" s="24">
        <v>1</v>
      </c>
      <c r="C52" s="24">
        <v>40</v>
      </c>
      <c r="D52" s="19">
        <v>40</v>
      </c>
      <c r="E52" s="24">
        <v>1</v>
      </c>
      <c r="F52" s="24">
        <v>40</v>
      </c>
      <c r="G52" s="19">
        <v>40</v>
      </c>
      <c r="H52" s="20">
        <f t="shared" si="13"/>
        <v>0</v>
      </c>
      <c r="I52" s="20">
        <f t="shared" si="10"/>
        <v>0</v>
      </c>
      <c r="J52" s="20">
        <f t="shared" si="11"/>
        <v>0</v>
      </c>
      <c r="K52" s="35"/>
    </row>
    <row r="53" spans="1:11" ht="127.5" hidden="1">
      <c r="A53" s="18" t="s">
        <v>46</v>
      </c>
      <c r="B53" s="24">
        <v>15</v>
      </c>
      <c r="C53" s="24">
        <v>60</v>
      </c>
      <c r="D53" s="19">
        <v>60</v>
      </c>
      <c r="E53" s="24">
        <v>15</v>
      </c>
      <c r="F53" s="24">
        <v>60</v>
      </c>
      <c r="G53" s="19">
        <v>60</v>
      </c>
      <c r="H53" s="20">
        <f t="shared" si="13"/>
        <v>0</v>
      </c>
      <c r="I53" s="20">
        <f t="shared" si="10"/>
        <v>0</v>
      </c>
      <c r="J53" s="20">
        <f t="shared" si="11"/>
        <v>0</v>
      </c>
      <c r="K53" s="35"/>
    </row>
    <row r="54" spans="1:11" ht="38.25" hidden="1">
      <c r="A54" s="18" t="s">
        <v>47</v>
      </c>
      <c r="B54" s="24">
        <v>40</v>
      </c>
      <c r="C54" s="24">
        <v>25</v>
      </c>
      <c r="D54" s="19">
        <v>25</v>
      </c>
      <c r="E54" s="24">
        <v>40</v>
      </c>
      <c r="F54" s="24">
        <v>25</v>
      </c>
      <c r="G54" s="19">
        <v>25</v>
      </c>
      <c r="H54" s="20">
        <f t="shared" si="13"/>
        <v>0</v>
      </c>
      <c r="I54" s="20">
        <f t="shared" si="10"/>
        <v>0</v>
      </c>
      <c r="J54" s="20">
        <f t="shared" si="11"/>
        <v>0</v>
      </c>
      <c r="K54" s="35"/>
    </row>
    <row r="55" spans="1:11" ht="51" hidden="1">
      <c r="A55" s="18" t="s">
        <v>49</v>
      </c>
      <c r="B55" s="24">
        <v>0</v>
      </c>
      <c r="C55" s="24">
        <f>SUM(C56:C62)</f>
        <v>567</v>
      </c>
      <c r="D55" s="19">
        <f>SUM(D56:D62)</f>
        <v>587</v>
      </c>
      <c r="E55" s="24">
        <v>0</v>
      </c>
      <c r="F55" s="24">
        <f>SUM(F56:F62)</f>
        <v>567</v>
      </c>
      <c r="G55" s="19">
        <f>SUM(G56:G62)</f>
        <v>587</v>
      </c>
      <c r="H55" s="20">
        <f t="shared" si="13"/>
        <v>0</v>
      </c>
      <c r="I55" s="20">
        <f t="shared" si="10"/>
        <v>0</v>
      </c>
      <c r="J55" s="20">
        <f t="shared" si="11"/>
        <v>0</v>
      </c>
      <c r="K55" s="35"/>
    </row>
    <row r="56" spans="1:11" ht="89.25" hidden="1">
      <c r="A56" s="25" t="s">
        <v>48</v>
      </c>
      <c r="B56" s="24">
        <v>35</v>
      </c>
      <c r="C56" s="24">
        <v>5</v>
      </c>
      <c r="D56" s="19">
        <v>5</v>
      </c>
      <c r="E56" s="24">
        <v>35</v>
      </c>
      <c r="F56" s="24">
        <v>5</v>
      </c>
      <c r="G56" s="19">
        <v>5</v>
      </c>
      <c r="H56" s="20">
        <f t="shared" si="13"/>
        <v>0</v>
      </c>
      <c r="I56" s="20">
        <f t="shared" si="10"/>
        <v>0</v>
      </c>
      <c r="J56" s="20">
        <f t="shared" si="11"/>
        <v>0</v>
      </c>
      <c r="K56" s="35"/>
    </row>
    <row r="57" spans="1:11" ht="51" hidden="1">
      <c r="A57" s="18" t="s">
        <v>49</v>
      </c>
      <c r="B57" s="24">
        <f>SUM(B58:B64)</f>
        <v>942.3</v>
      </c>
      <c r="C57" s="24">
        <v>14</v>
      </c>
      <c r="D57" s="19">
        <v>14</v>
      </c>
      <c r="E57" s="24">
        <f>SUM(E58:E64)</f>
        <v>942.3</v>
      </c>
      <c r="F57" s="24">
        <v>14</v>
      </c>
      <c r="G57" s="19">
        <v>14</v>
      </c>
      <c r="H57" s="20">
        <f t="shared" si="13"/>
        <v>0</v>
      </c>
      <c r="I57" s="20">
        <f t="shared" si="10"/>
        <v>0</v>
      </c>
      <c r="J57" s="20">
        <f t="shared" si="11"/>
        <v>0</v>
      </c>
      <c r="K57" s="35"/>
    </row>
    <row r="58" spans="1:11" ht="51" hidden="1">
      <c r="A58" s="18" t="s">
        <v>49</v>
      </c>
      <c r="B58" s="24">
        <v>5</v>
      </c>
      <c r="C58" s="24">
        <v>0</v>
      </c>
      <c r="D58" s="19">
        <v>0</v>
      </c>
      <c r="E58" s="24">
        <v>5</v>
      </c>
      <c r="F58" s="24">
        <v>0</v>
      </c>
      <c r="G58" s="19">
        <v>0</v>
      </c>
      <c r="H58" s="20">
        <f t="shared" si="13"/>
        <v>0</v>
      </c>
      <c r="I58" s="20">
        <f t="shared" si="10"/>
        <v>0</v>
      </c>
      <c r="J58" s="20">
        <f t="shared" si="11"/>
        <v>0</v>
      </c>
      <c r="K58" s="35"/>
    </row>
    <row r="59" spans="1:11" ht="51" hidden="1">
      <c r="A59" s="18" t="s">
        <v>49</v>
      </c>
      <c r="B59" s="24">
        <v>14</v>
      </c>
      <c r="C59" s="24">
        <v>0</v>
      </c>
      <c r="D59" s="19">
        <v>0</v>
      </c>
      <c r="E59" s="24">
        <v>14</v>
      </c>
      <c r="F59" s="24">
        <v>0</v>
      </c>
      <c r="G59" s="19">
        <v>0</v>
      </c>
      <c r="H59" s="20">
        <f t="shared" si="13"/>
        <v>0</v>
      </c>
      <c r="I59" s="20">
        <f t="shared" si="10"/>
        <v>0</v>
      </c>
      <c r="J59" s="20">
        <f t="shared" si="11"/>
        <v>0</v>
      </c>
      <c r="K59" s="35"/>
    </row>
    <row r="60" spans="1:11" ht="51" hidden="1">
      <c r="A60" s="22" t="s">
        <v>49</v>
      </c>
      <c r="B60" s="24">
        <v>0</v>
      </c>
      <c r="C60" s="24">
        <v>8</v>
      </c>
      <c r="D60" s="19">
        <v>8</v>
      </c>
      <c r="E60" s="24">
        <v>0</v>
      </c>
      <c r="F60" s="24">
        <v>8</v>
      </c>
      <c r="G60" s="19">
        <v>8</v>
      </c>
      <c r="H60" s="20">
        <f t="shared" si="13"/>
        <v>0</v>
      </c>
      <c r="I60" s="20">
        <f t="shared" si="10"/>
        <v>0</v>
      </c>
      <c r="J60" s="20">
        <f t="shared" si="11"/>
        <v>0</v>
      </c>
      <c r="K60" s="35"/>
    </row>
    <row r="61" spans="1:11" ht="51" hidden="1">
      <c r="A61" s="22" t="s">
        <v>49</v>
      </c>
      <c r="B61" s="24">
        <v>0</v>
      </c>
      <c r="C61" s="24">
        <v>0</v>
      </c>
      <c r="D61" s="19">
        <v>0</v>
      </c>
      <c r="E61" s="24">
        <v>0</v>
      </c>
      <c r="F61" s="24">
        <v>0</v>
      </c>
      <c r="G61" s="19">
        <v>0</v>
      </c>
      <c r="H61" s="20">
        <f t="shared" si="13"/>
        <v>0</v>
      </c>
      <c r="I61" s="20">
        <f t="shared" si="10"/>
        <v>0</v>
      </c>
      <c r="J61" s="20">
        <f t="shared" si="11"/>
        <v>0</v>
      </c>
      <c r="K61" s="35"/>
    </row>
    <row r="62" spans="1:11" ht="51" hidden="1">
      <c r="A62" s="18" t="s">
        <v>49</v>
      </c>
      <c r="B62" s="24">
        <v>403.3</v>
      </c>
      <c r="C62" s="24">
        <v>540</v>
      </c>
      <c r="D62" s="19">
        <v>560</v>
      </c>
      <c r="E62" s="24">
        <v>403.3</v>
      </c>
      <c r="F62" s="24">
        <v>540</v>
      </c>
      <c r="G62" s="19">
        <v>560</v>
      </c>
      <c r="H62" s="20">
        <f t="shared" si="13"/>
        <v>0</v>
      </c>
      <c r="I62" s="20">
        <f t="shared" si="10"/>
        <v>0</v>
      </c>
      <c r="J62" s="20">
        <f t="shared" si="11"/>
        <v>0</v>
      </c>
      <c r="K62" s="35"/>
    </row>
    <row r="63" spans="1:11" ht="51" hidden="1">
      <c r="A63" s="18" t="s">
        <v>49</v>
      </c>
      <c r="B63" s="24">
        <v>0</v>
      </c>
      <c r="C63" s="16">
        <f>SUM(C65:C66)</f>
        <v>0</v>
      </c>
      <c r="D63" s="26">
        <f>SUM(D65:D66)</f>
        <v>0</v>
      </c>
      <c r="E63" s="24">
        <v>0</v>
      </c>
      <c r="F63" s="16">
        <f>SUM(F65:F66)</f>
        <v>0</v>
      </c>
      <c r="G63" s="26">
        <f>SUM(G65:G66)</f>
        <v>0</v>
      </c>
      <c r="H63" s="20">
        <f t="shared" si="13"/>
        <v>0</v>
      </c>
      <c r="I63" s="20">
        <f t="shared" si="10"/>
        <v>0</v>
      </c>
      <c r="J63" s="20">
        <f t="shared" si="11"/>
        <v>0</v>
      </c>
      <c r="K63" s="35"/>
    </row>
    <row r="64" spans="1:11" ht="51" hidden="1">
      <c r="A64" s="18" t="s">
        <v>49</v>
      </c>
      <c r="B64" s="24">
        <v>520</v>
      </c>
      <c r="C64" s="24">
        <v>0</v>
      </c>
      <c r="D64" s="19">
        <v>0</v>
      </c>
      <c r="E64" s="24">
        <v>520</v>
      </c>
      <c r="F64" s="24">
        <v>0</v>
      </c>
      <c r="G64" s="19">
        <v>0</v>
      </c>
      <c r="H64" s="20">
        <f t="shared" si="13"/>
        <v>0</v>
      </c>
      <c r="I64" s="20">
        <f t="shared" si="10"/>
        <v>0</v>
      </c>
      <c r="J64" s="20">
        <f t="shared" si="11"/>
        <v>0</v>
      </c>
      <c r="K64" s="35"/>
    </row>
    <row r="65" spans="1:12" hidden="1">
      <c r="A65" s="18" t="s">
        <v>50</v>
      </c>
      <c r="B65" s="16">
        <f>SUM(B66:B67)</f>
        <v>0</v>
      </c>
      <c r="C65" s="16">
        <v>0</v>
      </c>
      <c r="D65" s="26">
        <v>0</v>
      </c>
      <c r="E65" s="16">
        <f>SUM(E66:E67)</f>
        <v>0</v>
      </c>
      <c r="F65" s="16">
        <v>0</v>
      </c>
      <c r="G65" s="26">
        <v>0</v>
      </c>
      <c r="H65" s="20">
        <f t="shared" si="13"/>
        <v>0</v>
      </c>
      <c r="I65" s="20">
        <f t="shared" si="10"/>
        <v>0</v>
      </c>
      <c r="J65" s="20">
        <f t="shared" si="11"/>
        <v>0</v>
      </c>
      <c r="K65" s="35">
        <v>0</v>
      </c>
    </row>
    <row r="66" spans="1:12" ht="25.5" hidden="1">
      <c r="A66" s="18" t="s">
        <v>51</v>
      </c>
      <c r="B66" s="24">
        <v>0</v>
      </c>
      <c r="C66" s="24">
        <v>0</v>
      </c>
      <c r="D66" s="19">
        <v>0</v>
      </c>
      <c r="E66" s="24">
        <v>0</v>
      </c>
      <c r="F66" s="24">
        <v>0</v>
      </c>
      <c r="G66" s="19">
        <v>0</v>
      </c>
      <c r="H66" s="20">
        <f t="shared" si="13"/>
        <v>0</v>
      </c>
      <c r="I66" s="20">
        <f t="shared" si="10"/>
        <v>0</v>
      </c>
      <c r="J66" s="20">
        <f t="shared" si="11"/>
        <v>0</v>
      </c>
      <c r="K66" s="38"/>
    </row>
    <row r="67" spans="1:12" ht="25.5" hidden="1">
      <c r="A67" s="18" t="s">
        <v>52</v>
      </c>
      <c r="B67" s="24">
        <v>0</v>
      </c>
      <c r="C67" s="16">
        <f>SUM(C9)</f>
        <v>202228.3</v>
      </c>
      <c r="D67" s="26">
        <f>SUM(D9)</f>
        <v>208188.5</v>
      </c>
      <c r="E67" s="24">
        <v>0</v>
      </c>
      <c r="F67" s="16">
        <f>SUM(F9)</f>
        <v>202228.3</v>
      </c>
      <c r="G67" s="26">
        <f>SUM(G9)</f>
        <v>208188.5</v>
      </c>
      <c r="H67" s="20">
        <f t="shared" si="13"/>
        <v>0</v>
      </c>
      <c r="I67" s="20">
        <f t="shared" si="10"/>
        <v>0</v>
      </c>
      <c r="J67" s="20">
        <f t="shared" si="11"/>
        <v>0</v>
      </c>
      <c r="K67" s="38"/>
    </row>
    <row r="68" spans="1:12">
      <c r="A68" s="15" t="s">
        <v>53</v>
      </c>
      <c r="B68" s="27">
        <f t="shared" ref="B68:D68" si="14">B10+B18+B22+B24+B33+B37+B41+B47+B65</f>
        <v>194864.6</v>
      </c>
      <c r="C68" s="27">
        <f t="shared" si="14"/>
        <v>202228.3</v>
      </c>
      <c r="D68" s="27">
        <f t="shared" si="14"/>
        <v>208188.5</v>
      </c>
      <c r="E68" s="27">
        <f t="shared" ref="E68" si="15">E10+E18+E22+E24+E33+E37+E41+E47+E65</f>
        <v>170342.80000000002</v>
      </c>
      <c r="F68" s="27">
        <f t="shared" ref="F68:G68" si="16">F10+F18+F22+F24+F33+F37+F41+F47+F65</f>
        <v>202228.3</v>
      </c>
      <c r="G68" s="27">
        <f t="shared" si="16"/>
        <v>208188.5</v>
      </c>
      <c r="H68" s="17">
        <f t="shared" si="13"/>
        <v>-24521.799999999988</v>
      </c>
      <c r="I68" s="17">
        <f t="shared" si="10"/>
        <v>0</v>
      </c>
      <c r="J68" s="17">
        <f t="shared" si="11"/>
        <v>0</v>
      </c>
      <c r="K68" s="5">
        <f>K10+K18+K22+K24+K33+K37+K41+K47+K65</f>
        <v>152969.45848999996</v>
      </c>
    </row>
    <row r="69" spans="1:12">
      <c r="A69" s="28" t="s">
        <v>54</v>
      </c>
      <c r="B69" s="5">
        <f>B70</f>
        <v>354122.89999999997</v>
      </c>
      <c r="C69" s="5">
        <f t="shared" ref="C69:J69" si="17">C70</f>
        <v>328004.5</v>
      </c>
      <c r="D69" s="5">
        <f t="shared" si="17"/>
        <v>327293</v>
      </c>
      <c r="E69" s="5">
        <f t="shared" si="17"/>
        <v>411542.60000000003</v>
      </c>
      <c r="F69" s="5">
        <f t="shared" si="17"/>
        <v>328004.5</v>
      </c>
      <c r="G69" s="5">
        <f t="shared" si="17"/>
        <v>327293</v>
      </c>
      <c r="H69" s="5">
        <f t="shared" si="17"/>
        <v>57419.700000000004</v>
      </c>
      <c r="I69" s="5">
        <f t="shared" si="17"/>
        <v>0</v>
      </c>
      <c r="J69" s="5">
        <f t="shared" si="17"/>
        <v>0</v>
      </c>
      <c r="K69" s="5">
        <f>K70</f>
        <v>320449.39779000002</v>
      </c>
      <c r="L69" s="44">
        <f>(E69/B69)*100-100</f>
        <v>16.214624922590446</v>
      </c>
    </row>
    <row r="70" spans="1:12" ht="38.25">
      <c r="A70" s="28" t="s">
        <v>55</v>
      </c>
      <c r="B70" s="27">
        <f>B71+B123+B140+B141+B142+B143+B145+B139</f>
        <v>354122.89999999997</v>
      </c>
      <c r="C70" s="27">
        <f t="shared" ref="C70:K70" si="18">C71+C123+C140+C141+C142+C143+C145+C139</f>
        <v>328004.5</v>
      </c>
      <c r="D70" s="27">
        <f t="shared" si="18"/>
        <v>327293</v>
      </c>
      <c r="E70" s="27">
        <f>E71+E123+E140+E141+E142+E143+E145+E139</f>
        <v>411542.60000000003</v>
      </c>
      <c r="F70" s="27">
        <f t="shared" si="18"/>
        <v>328004.5</v>
      </c>
      <c r="G70" s="27">
        <f t="shared" si="18"/>
        <v>327293</v>
      </c>
      <c r="H70" s="27">
        <f t="shared" si="18"/>
        <v>57419.700000000004</v>
      </c>
      <c r="I70" s="27">
        <f t="shared" si="18"/>
        <v>0</v>
      </c>
      <c r="J70" s="27">
        <f t="shared" si="18"/>
        <v>0</v>
      </c>
      <c r="K70" s="27">
        <f t="shared" si="18"/>
        <v>320449.39779000002</v>
      </c>
    </row>
    <row r="71" spans="1:12" ht="25.5">
      <c r="A71" s="48" t="s">
        <v>131</v>
      </c>
      <c r="B71" s="27">
        <f>B78+B102</f>
        <v>135103.29999999999</v>
      </c>
      <c r="C71" s="27">
        <f t="shared" ref="C71:G71" si="19">C78+C102</f>
        <v>135103.29999999999</v>
      </c>
      <c r="D71" s="27">
        <f t="shared" si="19"/>
        <v>135103.29999999999</v>
      </c>
      <c r="E71" s="27">
        <f t="shared" si="19"/>
        <v>168961.1</v>
      </c>
      <c r="F71" s="27">
        <f t="shared" si="19"/>
        <v>135103.29999999999</v>
      </c>
      <c r="G71" s="27">
        <f t="shared" si="19"/>
        <v>135103.29999999999</v>
      </c>
      <c r="H71" s="17">
        <f t="shared" si="13"/>
        <v>33857.800000000017</v>
      </c>
      <c r="I71" s="17">
        <f t="shared" si="10"/>
        <v>0</v>
      </c>
      <c r="J71" s="17">
        <f t="shared" si="11"/>
        <v>0</v>
      </c>
      <c r="K71" s="27">
        <f t="shared" ref="K71" si="20">K78+K102</f>
        <v>132923.79999999999</v>
      </c>
    </row>
    <row r="72" spans="1:12" ht="114.75" hidden="1">
      <c r="A72" s="6" t="s">
        <v>56</v>
      </c>
      <c r="B72" s="29">
        <v>25.2</v>
      </c>
      <c r="C72" s="29">
        <v>0</v>
      </c>
      <c r="D72" s="29">
        <v>0</v>
      </c>
      <c r="E72" s="29">
        <v>25.2</v>
      </c>
      <c r="F72" s="29">
        <v>0</v>
      </c>
      <c r="G72" s="29">
        <v>0</v>
      </c>
      <c r="H72" s="20">
        <f t="shared" si="13"/>
        <v>0</v>
      </c>
      <c r="I72" s="20">
        <f t="shared" si="10"/>
        <v>0</v>
      </c>
      <c r="J72" s="20">
        <f t="shared" si="11"/>
        <v>0</v>
      </c>
      <c r="K72" s="38"/>
    </row>
    <row r="73" spans="1:12" ht="114.75" hidden="1">
      <c r="A73" s="6" t="s">
        <v>56</v>
      </c>
      <c r="B73" s="29">
        <v>75.5</v>
      </c>
      <c r="C73" s="29">
        <v>0</v>
      </c>
      <c r="D73" s="29">
        <v>0</v>
      </c>
      <c r="E73" s="29">
        <v>75.5</v>
      </c>
      <c r="F73" s="29">
        <v>0</v>
      </c>
      <c r="G73" s="29">
        <v>0</v>
      </c>
      <c r="H73" s="20">
        <f t="shared" si="13"/>
        <v>0</v>
      </c>
      <c r="I73" s="20">
        <f t="shared" si="10"/>
        <v>0</v>
      </c>
      <c r="J73" s="20">
        <f t="shared" si="11"/>
        <v>0</v>
      </c>
      <c r="K73" s="38"/>
    </row>
    <row r="74" spans="1:12" ht="127.5" hidden="1">
      <c r="A74" s="6" t="s">
        <v>57</v>
      </c>
      <c r="B74" s="30">
        <v>2445.3000000000002</v>
      </c>
      <c r="C74" s="29">
        <v>0</v>
      </c>
      <c r="D74" s="29">
        <v>0</v>
      </c>
      <c r="E74" s="30">
        <v>2445.3000000000002</v>
      </c>
      <c r="F74" s="29">
        <v>0</v>
      </c>
      <c r="G74" s="29">
        <v>0</v>
      </c>
      <c r="H74" s="20">
        <f t="shared" ref="H74:H137" si="21">E74-B74</f>
        <v>0</v>
      </c>
      <c r="I74" s="20">
        <f t="shared" ref="I74:I137" si="22">F74-C74</f>
        <v>0</v>
      </c>
      <c r="J74" s="20">
        <f t="shared" ref="J74:J137" si="23">G74-D74</f>
        <v>0</v>
      </c>
      <c r="K74" s="38"/>
    </row>
    <row r="75" spans="1:12" ht="76.5" hidden="1">
      <c r="A75" s="7" t="s">
        <v>58</v>
      </c>
      <c r="B75" s="30">
        <v>163.6</v>
      </c>
      <c r="C75" s="29">
        <v>0</v>
      </c>
      <c r="D75" s="29">
        <v>0</v>
      </c>
      <c r="E75" s="30">
        <v>163.6</v>
      </c>
      <c r="F75" s="29">
        <v>0</v>
      </c>
      <c r="G75" s="29">
        <v>0</v>
      </c>
      <c r="H75" s="20">
        <f t="shared" si="21"/>
        <v>0</v>
      </c>
      <c r="I75" s="20">
        <f t="shared" si="22"/>
        <v>0</v>
      </c>
      <c r="J75" s="20">
        <f t="shared" si="23"/>
        <v>0</v>
      </c>
      <c r="K75" s="38"/>
    </row>
    <row r="76" spans="1:12" ht="76.5" hidden="1">
      <c r="A76" s="7" t="s">
        <v>58</v>
      </c>
      <c r="B76" s="30">
        <v>29.8</v>
      </c>
      <c r="C76" s="29">
        <v>0</v>
      </c>
      <c r="D76" s="29">
        <v>0</v>
      </c>
      <c r="E76" s="30">
        <v>29.8</v>
      </c>
      <c r="F76" s="29">
        <v>0</v>
      </c>
      <c r="G76" s="29">
        <v>0</v>
      </c>
      <c r="H76" s="20">
        <f t="shared" si="21"/>
        <v>0</v>
      </c>
      <c r="I76" s="20">
        <f t="shared" si="22"/>
        <v>0</v>
      </c>
      <c r="J76" s="20">
        <f t="shared" si="23"/>
        <v>0</v>
      </c>
      <c r="K76" s="38"/>
    </row>
    <row r="77" spans="1:12" ht="76.5" hidden="1">
      <c r="A77" s="7" t="s">
        <v>58</v>
      </c>
      <c r="B77" s="30">
        <v>10.8</v>
      </c>
      <c r="C77" s="29">
        <v>0</v>
      </c>
      <c r="D77" s="29">
        <v>0</v>
      </c>
      <c r="E77" s="30">
        <v>10.8</v>
      </c>
      <c r="F77" s="29">
        <v>0</v>
      </c>
      <c r="G77" s="29">
        <v>0</v>
      </c>
      <c r="H77" s="20">
        <f t="shared" si="21"/>
        <v>0</v>
      </c>
      <c r="I77" s="20">
        <f t="shared" si="22"/>
        <v>0</v>
      </c>
      <c r="J77" s="20">
        <f t="shared" si="23"/>
        <v>0</v>
      </c>
      <c r="K77" s="38"/>
    </row>
    <row r="78" spans="1:12" ht="38.25">
      <c r="A78" s="51" t="s">
        <v>132</v>
      </c>
      <c r="B78" s="29">
        <v>95749.7</v>
      </c>
      <c r="C78" s="29">
        <v>95749.7</v>
      </c>
      <c r="D78" s="29">
        <v>95749.7</v>
      </c>
      <c r="E78" s="29">
        <v>129607.5</v>
      </c>
      <c r="F78" s="29">
        <v>95749.7</v>
      </c>
      <c r="G78" s="29">
        <v>95749.7</v>
      </c>
      <c r="H78" s="20">
        <f t="shared" si="21"/>
        <v>33857.800000000003</v>
      </c>
      <c r="I78" s="20">
        <f t="shared" si="22"/>
        <v>0</v>
      </c>
      <c r="J78" s="20">
        <f t="shared" si="23"/>
        <v>0</v>
      </c>
      <c r="K78" s="35">
        <f>104445700/1000</f>
        <v>104445.7</v>
      </c>
    </row>
    <row r="79" spans="1:12" ht="114.75" hidden="1">
      <c r="A79" s="23" t="s">
        <v>60</v>
      </c>
      <c r="B79" s="29">
        <v>1276</v>
      </c>
      <c r="C79" s="29">
        <v>0</v>
      </c>
      <c r="D79" s="29">
        <v>0</v>
      </c>
      <c r="E79" s="29">
        <v>1276</v>
      </c>
      <c r="F79" s="29">
        <v>0</v>
      </c>
      <c r="G79" s="29">
        <v>0</v>
      </c>
      <c r="H79" s="20">
        <f t="shared" si="21"/>
        <v>0</v>
      </c>
      <c r="I79" s="20">
        <f t="shared" si="22"/>
        <v>0</v>
      </c>
      <c r="J79" s="20">
        <f t="shared" si="23"/>
        <v>0</v>
      </c>
      <c r="K79" s="35"/>
    </row>
    <row r="80" spans="1:12" ht="127.5" hidden="1">
      <c r="A80" s="22" t="s">
        <v>61</v>
      </c>
      <c r="B80" s="29">
        <v>243.4</v>
      </c>
      <c r="C80" s="29">
        <v>0</v>
      </c>
      <c r="D80" s="29">
        <v>0</v>
      </c>
      <c r="E80" s="29">
        <v>243.4</v>
      </c>
      <c r="F80" s="29">
        <v>0</v>
      </c>
      <c r="G80" s="29">
        <v>0</v>
      </c>
      <c r="H80" s="20">
        <f t="shared" si="21"/>
        <v>0</v>
      </c>
      <c r="I80" s="20">
        <f t="shared" si="22"/>
        <v>0</v>
      </c>
      <c r="J80" s="20">
        <f t="shared" si="23"/>
        <v>0</v>
      </c>
      <c r="K80" s="35"/>
    </row>
    <row r="81" spans="1:11" ht="127.5" hidden="1">
      <c r="A81" s="6" t="s">
        <v>62</v>
      </c>
      <c r="B81" s="29">
        <v>583.6</v>
      </c>
      <c r="C81" s="29">
        <v>0</v>
      </c>
      <c r="D81" s="29">
        <v>0</v>
      </c>
      <c r="E81" s="29">
        <v>583.6</v>
      </c>
      <c r="F81" s="29">
        <v>0</v>
      </c>
      <c r="G81" s="29">
        <v>0</v>
      </c>
      <c r="H81" s="20">
        <f t="shared" si="21"/>
        <v>0</v>
      </c>
      <c r="I81" s="20">
        <f t="shared" si="22"/>
        <v>0</v>
      </c>
      <c r="J81" s="20">
        <f t="shared" si="23"/>
        <v>0</v>
      </c>
      <c r="K81" s="35"/>
    </row>
    <row r="82" spans="1:11" ht="89.25" hidden="1">
      <c r="A82" s="6" t="s">
        <v>63</v>
      </c>
      <c r="B82" s="29">
        <v>6270.9</v>
      </c>
      <c r="C82" s="29">
        <v>0</v>
      </c>
      <c r="D82" s="29">
        <v>0</v>
      </c>
      <c r="E82" s="29">
        <v>6270.9</v>
      </c>
      <c r="F82" s="29">
        <v>0</v>
      </c>
      <c r="G82" s="29">
        <v>0</v>
      </c>
      <c r="H82" s="20">
        <f t="shared" si="21"/>
        <v>0</v>
      </c>
      <c r="I82" s="20">
        <f t="shared" si="22"/>
        <v>0</v>
      </c>
      <c r="J82" s="20">
        <f t="shared" si="23"/>
        <v>0</v>
      </c>
      <c r="K82" s="35"/>
    </row>
    <row r="83" spans="1:11" ht="191.25" hidden="1">
      <c r="A83" s="6" t="s">
        <v>64</v>
      </c>
      <c r="B83" s="29">
        <v>366.4</v>
      </c>
      <c r="C83" s="29">
        <v>0</v>
      </c>
      <c r="D83" s="29">
        <v>0</v>
      </c>
      <c r="E83" s="29">
        <v>366.4</v>
      </c>
      <c r="F83" s="29">
        <v>0</v>
      </c>
      <c r="G83" s="29">
        <v>0</v>
      </c>
      <c r="H83" s="20">
        <f t="shared" si="21"/>
        <v>0</v>
      </c>
      <c r="I83" s="20">
        <f t="shared" si="22"/>
        <v>0</v>
      </c>
      <c r="J83" s="20">
        <f t="shared" si="23"/>
        <v>0</v>
      </c>
      <c r="K83" s="35"/>
    </row>
    <row r="84" spans="1:11" ht="89.25" hidden="1">
      <c r="A84" s="6" t="s">
        <v>65</v>
      </c>
      <c r="B84" s="29">
        <v>4875.3999999999996</v>
      </c>
      <c r="C84" s="29">
        <v>0</v>
      </c>
      <c r="D84" s="29">
        <v>0</v>
      </c>
      <c r="E84" s="29">
        <v>4875.3999999999996</v>
      </c>
      <c r="F84" s="29">
        <v>0</v>
      </c>
      <c r="G84" s="29">
        <v>0</v>
      </c>
      <c r="H84" s="20">
        <f t="shared" si="21"/>
        <v>0</v>
      </c>
      <c r="I84" s="20">
        <f t="shared" si="22"/>
        <v>0</v>
      </c>
      <c r="J84" s="20">
        <f t="shared" si="23"/>
        <v>0</v>
      </c>
      <c r="K84" s="35"/>
    </row>
    <row r="85" spans="1:11" ht="140.25" hidden="1">
      <c r="A85" s="6" t="s">
        <v>66</v>
      </c>
      <c r="B85" s="29">
        <v>179.1</v>
      </c>
      <c r="C85" s="29">
        <v>0</v>
      </c>
      <c r="D85" s="29">
        <v>0</v>
      </c>
      <c r="E85" s="29">
        <v>179.1</v>
      </c>
      <c r="F85" s="29">
        <v>0</v>
      </c>
      <c r="G85" s="29">
        <v>0</v>
      </c>
      <c r="H85" s="20">
        <f t="shared" si="21"/>
        <v>0</v>
      </c>
      <c r="I85" s="20">
        <f t="shared" si="22"/>
        <v>0</v>
      </c>
      <c r="J85" s="20">
        <f t="shared" si="23"/>
        <v>0</v>
      </c>
      <c r="K85" s="35"/>
    </row>
    <row r="86" spans="1:11" ht="178.5" hidden="1">
      <c r="A86" s="6" t="s">
        <v>67</v>
      </c>
      <c r="B86" s="29">
        <v>240</v>
      </c>
      <c r="C86" s="29">
        <v>0</v>
      </c>
      <c r="D86" s="29">
        <v>0</v>
      </c>
      <c r="E86" s="29">
        <v>240</v>
      </c>
      <c r="F86" s="29">
        <v>0</v>
      </c>
      <c r="G86" s="29">
        <v>0</v>
      </c>
      <c r="H86" s="20">
        <f t="shared" si="21"/>
        <v>0</v>
      </c>
      <c r="I86" s="20">
        <f t="shared" si="22"/>
        <v>0</v>
      </c>
      <c r="J86" s="20">
        <f t="shared" si="23"/>
        <v>0</v>
      </c>
      <c r="K86" s="35"/>
    </row>
    <row r="87" spans="1:11" ht="127.5" hidden="1">
      <c r="A87" s="6" t="s">
        <v>68</v>
      </c>
      <c r="B87" s="29">
        <v>500</v>
      </c>
      <c r="C87" s="29">
        <v>0</v>
      </c>
      <c r="D87" s="29">
        <v>0</v>
      </c>
      <c r="E87" s="29">
        <v>500</v>
      </c>
      <c r="F87" s="29">
        <v>0</v>
      </c>
      <c r="G87" s="29">
        <v>0</v>
      </c>
      <c r="H87" s="20">
        <f t="shared" si="21"/>
        <v>0</v>
      </c>
      <c r="I87" s="20">
        <f t="shared" si="22"/>
        <v>0</v>
      </c>
      <c r="J87" s="20">
        <f t="shared" si="23"/>
        <v>0</v>
      </c>
      <c r="K87" s="35"/>
    </row>
    <row r="88" spans="1:11" ht="102" hidden="1">
      <c r="A88" s="7" t="s">
        <v>69</v>
      </c>
      <c r="B88" s="29">
        <v>177.3</v>
      </c>
      <c r="C88" s="29">
        <v>177.3</v>
      </c>
      <c r="D88" s="29">
        <v>177.3</v>
      </c>
      <c r="E88" s="29">
        <v>177.3</v>
      </c>
      <c r="F88" s="29">
        <v>177.3</v>
      </c>
      <c r="G88" s="29">
        <v>177.3</v>
      </c>
      <c r="H88" s="20">
        <f t="shared" si="21"/>
        <v>0</v>
      </c>
      <c r="I88" s="20">
        <f t="shared" si="22"/>
        <v>0</v>
      </c>
      <c r="J88" s="20">
        <f t="shared" si="23"/>
        <v>0</v>
      </c>
      <c r="K88" s="35"/>
    </row>
    <row r="89" spans="1:11" ht="102" hidden="1">
      <c r="A89" s="6" t="s">
        <v>70</v>
      </c>
      <c r="B89" s="30">
        <v>100</v>
      </c>
      <c r="C89" s="30">
        <v>0</v>
      </c>
      <c r="D89" s="30">
        <v>0</v>
      </c>
      <c r="E89" s="30">
        <v>100</v>
      </c>
      <c r="F89" s="30">
        <v>0</v>
      </c>
      <c r="G89" s="30">
        <v>0</v>
      </c>
      <c r="H89" s="20">
        <f t="shared" si="21"/>
        <v>0</v>
      </c>
      <c r="I89" s="20">
        <f t="shared" si="22"/>
        <v>0</v>
      </c>
      <c r="J89" s="20">
        <f t="shared" si="23"/>
        <v>0</v>
      </c>
      <c r="K89" s="35"/>
    </row>
    <row r="90" spans="1:11" ht="140.25" hidden="1">
      <c r="A90" s="6" t="s">
        <v>71</v>
      </c>
      <c r="B90" s="29">
        <v>100</v>
      </c>
      <c r="C90" s="29">
        <v>0</v>
      </c>
      <c r="D90" s="29">
        <v>0</v>
      </c>
      <c r="E90" s="29">
        <v>100</v>
      </c>
      <c r="F90" s="29">
        <v>0</v>
      </c>
      <c r="G90" s="29">
        <v>0</v>
      </c>
      <c r="H90" s="20">
        <f t="shared" si="21"/>
        <v>0</v>
      </c>
      <c r="I90" s="20">
        <f t="shared" si="22"/>
        <v>0</v>
      </c>
      <c r="J90" s="20">
        <f t="shared" si="23"/>
        <v>0</v>
      </c>
      <c r="K90" s="35"/>
    </row>
    <row r="91" spans="1:11" ht="102" hidden="1">
      <c r="A91" s="6" t="s">
        <v>72</v>
      </c>
      <c r="B91" s="30">
        <v>205.7</v>
      </c>
      <c r="C91" s="30">
        <v>0</v>
      </c>
      <c r="D91" s="30">
        <v>0</v>
      </c>
      <c r="E91" s="30">
        <v>205.7</v>
      </c>
      <c r="F91" s="30">
        <v>0</v>
      </c>
      <c r="G91" s="30">
        <v>0</v>
      </c>
      <c r="H91" s="20">
        <f t="shared" si="21"/>
        <v>0</v>
      </c>
      <c r="I91" s="20">
        <f t="shared" si="22"/>
        <v>0</v>
      </c>
      <c r="J91" s="20">
        <f t="shared" si="23"/>
        <v>0</v>
      </c>
      <c r="K91" s="35"/>
    </row>
    <row r="92" spans="1:11" ht="114.75" hidden="1">
      <c r="A92" s="6" t="s">
        <v>73</v>
      </c>
      <c r="B92" s="30">
        <v>1634.3</v>
      </c>
      <c r="C92" s="30">
        <v>0</v>
      </c>
      <c r="D92" s="30">
        <v>0</v>
      </c>
      <c r="E92" s="30">
        <v>1634.3</v>
      </c>
      <c r="F92" s="30">
        <v>0</v>
      </c>
      <c r="G92" s="30">
        <v>0</v>
      </c>
      <c r="H92" s="20">
        <f t="shared" si="21"/>
        <v>0</v>
      </c>
      <c r="I92" s="20">
        <f t="shared" si="22"/>
        <v>0</v>
      </c>
      <c r="J92" s="20">
        <f t="shared" si="23"/>
        <v>0</v>
      </c>
      <c r="K92" s="35"/>
    </row>
    <row r="93" spans="1:11" ht="114.75" hidden="1">
      <c r="A93" s="6" t="s">
        <v>74</v>
      </c>
      <c r="B93" s="30">
        <v>6186</v>
      </c>
      <c r="C93" s="30">
        <v>0</v>
      </c>
      <c r="D93" s="30">
        <v>0</v>
      </c>
      <c r="E93" s="30">
        <v>6186</v>
      </c>
      <c r="F93" s="30">
        <v>0</v>
      </c>
      <c r="G93" s="30">
        <v>0</v>
      </c>
      <c r="H93" s="20">
        <f t="shared" si="21"/>
        <v>0</v>
      </c>
      <c r="I93" s="20">
        <f t="shared" si="22"/>
        <v>0</v>
      </c>
      <c r="J93" s="20">
        <f t="shared" si="23"/>
        <v>0</v>
      </c>
      <c r="K93" s="35"/>
    </row>
    <row r="94" spans="1:11" ht="178.5" hidden="1">
      <c r="A94" s="7" t="s">
        <v>75</v>
      </c>
      <c r="B94" s="29">
        <v>82020.800000000003</v>
      </c>
      <c r="C94" s="29">
        <v>82020.800000000003</v>
      </c>
      <c r="D94" s="29">
        <v>82020.800000000003</v>
      </c>
      <c r="E94" s="29">
        <v>82020.800000000003</v>
      </c>
      <c r="F94" s="29">
        <v>82020.800000000003</v>
      </c>
      <c r="G94" s="29">
        <v>82020.800000000003</v>
      </c>
      <c r="H94" s="20">
        <f t="shared" si="21"/>
        <v>0</v>
      </c>
      <c r="I94" s="20">
        <f t="shared" si="22"/>
        <v>0</v>
      </c>
      <c r="J94" s="20">
        <f t="shared" si="23"/>
        <v>0</v>
      </c>
      <c r="K94" s="35"/>
    </row>
    <row r="95" spans="1:11" ht="165.75" hidden="1">
      <c r="A95" s="7" t="s">
        <v>76</v>
      </c>
      <c r="B95" s="29">
        <v>160</v>
      </c>
      <c r="C95" s="29">
        <v>160</v>
      </c>
      <c r="D95" s="29">
        <v>160</v>
      </c>
      <c r="E95" s="29">
        <v>160</v>
      </c>
      <c r="F95" s="29">
        <v>160</v>
      </c>
      <c r="G95" s="29">
        <v>160</v>
      </c>
      <c r="H95" s="20">
        <f t="shared" si="21"/>
        <v>0</v>
      </c>
      <c r="I95" s="20">
        <f t="shared" si="22"/>
        <v>0</v>
      </c>
      <c r="J95" s="20">
        <f t="shared" si="23"/>
        <v>0</v>
      </c>
      <c r="K95" s="35"/>
    </row>
    <row r="96" spans="1:11" ht="369.75" hidden="1" customHeight="1">
      <c r="A96" s="6" t="s">
        <v>77</v>
      </c>
      <c r="B96" s="29">
        <v>3300</v>
      </c>
      <c r="C96" s="29">
        <v>0</v>
      </c>
      <c r="D96" s="29">
        <v>0</v>
      </c>
      <c r="E96" s="29">
        <v>3300</v>
      </c>
      <c r="F96" s="29">
        <v>0</v>
      </c>
      <c r="G96" s="29">
        <v>0</v>
      </c>
      <c r="H96" s="20">
        <f t="shared" si="21"/>
        <v>0</v>
      </c>
      <c r="I96" s="20">
        <f t="shared" si="22"/>
        <v>0</v>
      </c>
      <c r="J96" s="20">
        <f t="shared" si="23"/>
        <v>0</v>
      </c>
      <c r="K96" s="35"/>
    </row>
    <row r="97" spans="1:11" ht="140.25" hidden="1" customHeight="1">
      <c r="A97" s="6" t="s">
        <v>78</v>
      </c>
      <c r="B97" s="29">
        <v>593</v>
      </c>
      <c r="C97" s="29">
        <v>0</v>
      </c>
      <c r="D97" s="29">
        <v>0</v>
      </c>
      <c r="E97" s="29">
        <v>593</v>
      </c>
      <c r="F97" s="29">
        <v>0</v>
      </c>
      <c r="G97" s="29">
        <v>0</v>
      </c>
      <c r="H97" s="20">
        <f t="shared" si="21"/>
        <v>0</v>
      </c>
      <c r="I97" s="20">
        <f t="shared" si="22"/>
        <v>0</v>
      </c>
      <c r="J97" s="20">
        <f t="shared" si="23"/>
        <v>0</v>
      </c>
      <c r="K97" s="35"/>
    </row>
    <row r="98" spans="1:11" ht="140.25" hidden="1">
      <c r="A98" s="6" t="s">
        <v>79</v>
      </c>
      <c r="B98" s="29">
        <v>333.8</v>
      </c>
      <c r="C98" s="29">
        <v>0</v>
      </c>
      <c r="D98" s="29">
        <v>0</v>
      </c>
      <c r="E98" s="29">
        <v>333.8</v>
      </c>
      <c r="F98" s="29">
        <v>0</v>
      </c>
      <c r="G98" s="29">
        <v>0</v>
      </c>
      <c r="H98" s="20">
        <f t="shared" si="21"/>
        <v>0</v>
      </c>
      <c r="I98" s="20">
        <f t="shared" si="22"/>
        <v>0</v>
      </c>
      <c r="J98" s="20">
        <f t="shared" si="23"/>
        <v>0</v>
      </c>
      <c r="K98" s="35"/>
    </row>
    <row r="99" spans="1:11" ht="127.5" hidden="1">
      <c r="A99" s="6" t="s">
        <v>80</v>
      </c>
      <c r="B99" s="29">
        <v>850.4</v>
      </c>
      <c r="C99" s="29">
        <v>0</v>
      </c>
      <c r="D99" s="29">
        <v>0</v>
      </c>
      <c r="E99" s="29">
        <v>850.4</v>
      </c>
      <c r="F99" s="29">
        <v>0</v>
      </c>
      <c r="G99" s="29">
        <v>0</v>
      </c>
      <c r="H99" s="20">
        <f t="shared" si="21"/>
        <v>0</v>
      </c>
      <c r="I99" s="20">
        <f t="shared" si="22"/>
        <v>0</v>
      </c>
      <c r="J99" s="20">
        <f t="shared" si="23"/>
        <v>0</v>
      </c>
      <c r="K99" s="35"/>
    </row>
    <row r="100" spans="1:11" ht="153" hidden="1">
      <c r="A100" s="6" t="s">
        <v>81</v>
      </c>
      <c r="B100" s="29">
        <v>2949.4</v>
      </c>
      <c r="C100" s="29">
        <v>0</v>
      </c>
      <c r="D100" s="29">
        <v>0</v>
      </c>
      <c r="E100" s="29">
        <v>2949.4</v>
      </c>
      <c r="F100" s="29">
        <v>0</v>
      </c>
      <c r="G100" s="29">
        <v>0</v>
      </c>
      <c r="H100" s="20">
        <f t="shared" si="21"/>
        <v>0</v>
      </c>
      <c r="I100" s="20">
        <f t="shared" si="22"/>
        <v>0</v>
      </c>
      <c r="J100" s="20">
        <f t="shared" si="23"/>
        <v>0</v>
      </c>
      <c r="K100" s="35"/>
    </row>
    <row r="101" spans="1:11" ht="178.5" hidden="1">
      <c r="A101" s="6" t="s">
        <v>82</v>
      </c>
      <c r="B101" s="29">
        <v>1591.4</v>
      </c>
      <c r="C101" s="29">
        <v>0</v>
      </c>
      <c r="D101" s="29">
        <v>0</v>
      </c>
      <c r="E101" s="29">
        <v>1591.4</v>
      </c>
      <c r="F101" s="29">
        <v>0</v>
      </c>
      <c r="G101" s="29">
        <v>0</v>
      </c>
      <c r="H101" s="20">
        <f t="shared" si="21"/>
        <v>0</v>
      </c>
      <c r="I101" s="20">
        <f t="shared" si="22"/>
        <v>0</v>
      </c>
      <c r="J101" s="20">
        <f t="shared" si="23"/>
        <v>0</v>
      </c>
      <c r="K101" s="35"/>
    </row>
    <row r="102" spans="1:11">
      <c r="A102" s="49" t="s">
        <v>133</v>
      </c>
      <c r="B102" s="29">
        <v>39353.599999999999</v>
      </c>
      <c r="C102" s="29">
        <v>39353.599999999999</v>
      </c>
      <c r="D102" s="29">
        <v>39353.599999999999</v>
      </c>
      <c r="E102" s="29">
        <v>39353.599999999999</v>
      </c>
      <c r="F102" s="29">
        <v>39353.599999999999</v>
      </c>
      <c r="G102" s="29">
        <v>39353.599999999999</v>
      </c>
      <c r="H102" s="20">
        <f t="shared" si="21"/>
        <v>0</v>
      </c>
      <c r="I102" s="20">
        <f t="shared" si="22"/>
        <v>0</v>
      </c>
      <c r="J102" s="20">
        <f t="shared" si="23"/>
        <v>0</v>
      </c>
      <c r="K102" s="53">
        <f>28478100/1000</f>
        <v>28478.1</v>
      </c>
    </row>
    <row r="103" spans="1:11" ht="191.25" hidden="1">
      <c r="A103" s="7" t="s">
        <v>83</v>
      </c>
      <c r="B103" s="29">
        <v>17838.599999999999</v>
      </c>
      <c r="C103" s="29">
        <v>15434.9</v>
      </c>
      <c r="D103" s="29">
        <v>15434.9</v>
      </c>
      <c r="E103" s="29">
        <v>17838.599999999999</v>
      </c>
      <c r="F103" s="29">
        <v>15434.9</v>
      </c>
      <c r="G103" s="29">
        <v>15434.9</v>
      </c>
      <c r="H103" s="20">
        <f t="shared" si="21"/>
        <v>0</v>
      </c>
      <c r="I103" s="20">
        <f t="shared" si="22"/>
        <v>0</v>
      </c>
      <c r="J103" s="20">
        <f t="shared" si="23"/>
        <v>0</v>
      </c>
      <c r="K103" s="38"/>
    </row>
    <row r="104" spans="1:11" ht="178.5" hidden="1">
      <c r="A104" s="7" t="s">
        <v>84</v>
      </c>
      <c r="B104" s="29">
        <v>54</v>
      </c>
      <c r="C104" s="29">
        <v>54</v>
      </c>
      <c r="D104" s="29">
        <v>54</v>
      </c>
      <c r="E104" s="29">
        <v>54</v>
      </c>
      <c r="F104" s="29">
        <v>54</v>
      </c>
      <c r="G104" s="29">
        <v>54</v>
      </c>
      <c r="H104" s="20">
        <f t="shared" si="21"/>
        <v>0</v>
      </c>
      <c r="I104" s="20">
        <f t="shared" si="22"/>
        <v>0</v>
      </c>
      <c r="J104" s="20">
        <f t="shared" si="23"/>
        <v>0</v>
      </c>
      <c r="K104" s="38"/>
    </row>
    <row r="105" spans="1:11" ht="318.75" hidden="1">
      <c r="A105" s="7" t="s">
        <v>85</v>
      </c>
      <c r="B105" s="29">
        <v>9953.5</v>
      </c>
      <c r="C105" s="29">
        <v>9660.5</v>
      </c>
      <c r="D105" s="29">
        <v>9660.5</v>
      </c>
      <c r="E105" s="29">
        <v>9953.5</v>
      </c>
      <c r="F105" s="29">
        <v>9660.5</v>
      </c>
      <c r="G105" s="29">
        <v>9660.5</v>
      </c>
      <c r="H105" s="20">
        <f t="shared" si="21"/>
        <v>0</v>
      </c>
      <c r="I105" s="20">
        <f t="shared" si="22"/>
        <v>0</v>
      </c>
      <c r="J105" s="20">
        <f t="shared" si="23"/>
        <v>0</v>
      </c>
      <c r="K105" s="38"/>
    </row>
    <row r="106" spans="1:11" ht="318.75" hidden="1">
      <c r="A106" s="7" t="s">
        <v>86</v>
      </c>
      <c r="B106" s="29">
        <v>13001.6</v>
      </c>
      <c r="C106" s="29">
        <v>12552.6</v>
      </c>
      <c r="D106" s="30">
        <v>12552.6</v>
      </c>
      <c r="E106" s="29">
        <v>13001.6</v>
      </c>
      <c r="F106" s="29">
        <v>12552.6</v>
      </c>
      <c r="G106" s="30">
        <v>12552.6</v>
      </c>
      <c r="H106" s="20">
        <f t="shared" si="21"/>
        <v>0</v>
      </c>
      <c r="I106" s="20">
        <f t="shared" si="22"/>
        <v>0</v>
      </c>
      <c r="J106" s="20">
        <f t="shared" si="23"/>
        <v>0</v>
      </c>
      <c r="K106" s="38"/>
    </row>
    <row r="107" spans="1:11" ht="153" hidden="1">
      <c r="A107" s="7" t="s">
        <v>87</v>
      </c>
      <c r="B107" s="29">
        <v>23.2</v>
      </c>
      <c r="C107" s="29">
        <v>22.4</v>
      </c>
      <c r="D107" s="29">
        <v>22.4</v>
      </c>
      <c r="E107" s="29">
        <v>23.2</v>
      </c>
      <c r="F107" s="29">
        <v>22.4</v>
      </c>
      <c r="G107" s="29">
        <v>22.4</v>
      </c>
      <c r="H107" s="20">
        <f t="shared" si="21"/>
        <v>0</v>
      </c>
      <c r="I107" s="20">
        <f t="shared" si="22"/>
        <v>0</v>
      </c>
      <c r="J107" s="20">
        <f t="shared" si="23"/>
        <v>0</v>
      </c>
      <c r="K107" s="38"/>
    </row>
    <row r="108" spans="1:11" ht="267.75" hidden="1">
      <c r="A108" s="7" t="s">
        <v>88</v>
      </c>
      <c r="B108" s="29">
        <v>3240.8</v>
      </c>
      <c r="C108" s="29">
        <v>3056.8</v>
      </c>
      <c r="D108" s="29">
        <v>3056.8</v>
      </c>
      <c r="E108" s="29">
        <v>3240.8</v>
      </c>
      <c r="F108" s="29">
        <v>3056.8</v>
      </c>
      <c r="G108" s="29">
        <v>3056.8</v>
      </c>
      <c r="H108" s="20">
        <f t="shared" si="21"/>
        <v>0</v>
      </c>
      <c r="I108" s="20">
        <f t="shared" si="22"/>
        <v>0</v>
      </c>
      <c r="J108" s="20">
        <f t="shared" si="23"/>
        <v>0</v>
      </c>
      <c r="K108" s="38"/>
    </row>
    <row r="109" spans="1:11" ht="89.25" hidden="1">
      <c r="A109" s="7" t="s">
        <v>89</v>
      </c>
      <c r="B109" s="29">
        <v>25.8</v>
      </c>
      <c r="C109" s="29">
        <v>25</v>
      </c>
      <c r="D109" s="29">
        <v>25</v>
      </c>
      <c r="E109" s="29">
        <v>25.8</v>
      </c>
      <c r="F109" s="29">
        <v>25</v>
      </c>
      <c r="G109" s="29">
        <v>25</v>
      </c>
      <c r="H109" s="20">
        <f t="shared" si="21"/>
        <v>0</v>
      </c>
      <c r="I109" s="20">
        <f t="shared" si="22"/>
        <v>0</v>
      </c>
      <c r="J109" s="20">
        <f t="shared" si="23"/>
        <v>0</v>
      </c>
      <c r="K109" s="38"/>
    </row>
    <row r="110" spans="1:11" ht="153" hidden="1">
      <c r="A110" s="7" t="s">
        <v>90</v>
      </c>
      <c r="B110" s="29">
        <v>1495</v>
      </c>
      <c r="C110" s="29">
        <v>1445</v>
      </c>
      <c r="D110" s="29">
        <v>1445</v>
      </c>
      <c r="E110" s="29">
        <v>1495</v>
      </c>
      <c r="F110" s="29">
        <v>1445</v>
      </c>
      <c r="G110" s="29">
        <v>1445</v>
      </c>
      <c r="H110" s="20">
        <f t="shared" si="21"/>
        <v>0</v>
      </c>
      <c r="I110" s="20">
        <f t="shared" si="22"/>
        <v>0</v>
      </c>
      <c r="J110" s="20">
        <f t="shared" si="23"/>
        <v>0</v>
      </c>
      <c r="K110" s="38"/>
    </row>
    <row r="111" spans="1:11" ht="178.5" hidden="1">
      <c r="A111" s="7" t="s">
        <v>91</v>
      </c>
      <c r="B111" s="29">
        <v>632.1</v>
      </c>
      <c r="C111" s="29">
        <v>632.1</v>
      </c>
      <c r="D111" s="29">
        <v>632.1</v>
      </c>
      <c r="E111" s="29">
        <v>632.1</v>
      </c>
      <c r="F111" s="29">
        <v>632.1</v>
      </c>
      <c r="G111" s="29">
        <v>632.1</v>
      </c>
      <c r="H111" s="20">
        <f t="shared" si="21"/>
        <v>0</v>
      </c>
      <c r="I111" s="20">
        <f t="shared" si="22"/>
        <v>0</v>
      </c>
      <c r="J111" s="20">
        <f t="shared" si="23"/>
        <v>0</v>
      </c>
      <c r="K111" s="38"/>
    </row>
    <row r="112" spans="1:11" ht="127.5" hidden="1">
      <c r="A112" s="7" t="s">
        <v>92</v>
      </c>
      <c r="B112" s="29">
        <v>99</v>
      </c>
      <c r="C112" s="29">
        <v>95.9</v>
      </c>
      <c r="D112" s="29">
        <v>95.9</v>
      </c>
      <c r="E112" s="29">
        <v>99</v>
      </c>
      <c r="F112" s="29">
        <v>95.9</v>
      </c>
      <c r="G112" s="29">
        <v>95.9</v>
      </c>
      <c r="H112" s="20">
        <f t="shared" si="21"/>
        <v>0</v>
      </c>
      <c r="I112" s="20">
        <f t="shared" si="22"/>
        <v>0</v>
      </c>
      <c r="J112" s="20">
        <f t="shared" si="23"/>
        <v>0</v>
      </c>
      <c r="K112" s="38"/>
    </row>
    <row r="113" spans="1:11" ht="153" hidden="1">
      <c r="A113" s="7" t="s">
        <v>93</v>
      </c>
      <c r="B113" s="29">
        <v>1124.9000000000001</v>
      </c>
      <c r="C113" s="29">
        <v>1091.5</v>
      </c>
      <c r="D113" s="29">
        <v>1091.5</v>
      </c>
      <c r="E113" s="29">
        <v>1124.9000000000001</v>
      </c>
      <c r="F113" s="29">
        <v>1091.5</v>
      </c>
      <c r="G113" s="29">
        <v>1091.5</v>
      </c>
      <c r="H113" s="20">
        <f t="shared" si="21"/>
        <v>0</v>
      </c>
      <c r="I113" s="20">
        <f t="shared" si="22"/>
        <v>0</v>
      </c>
      <c r="J113" s="20">
        <f t="shared" si="23"/>
        <v>0</v>
      </c>
      <c r="K113" s="38"/>
    </row>
    <row r="114" spans="1:11" ht="216.75" hidden="1">
      <c r="A114" s="8" t="s">
        <v>94</v>
      </c>
      <c r="B114" s="31">
        <v>8.4</v>
      </c>
      <c r="C114" s="31">
        <v>8.4</v>
      </c>
      <c r="D114" s="31">
        <v>8.4</v>
      </c>
      <c r="E114" s="31">
        <v>8.4</v>
      </c>
      <c r="F114" s="31">
        <v>8.4</v>
      </c>
      <c r="G114" s="31">
        <v>8.4</v>
      </c>
      <c r="H114" s="20">
        <f t="shared" si="21"/>
        <v>0</v>
      </c>
      <c r="I114" s="20">
        <f t="shared" si="22"/>
        <v>0</v>
      </c>
      <c r="J114" s="20">
        <f t="shared" si="23"/>
        <v>0</v>
      </c>
      <c r="K114" s="38"/>
    </row>
    <row r="115" spans="1:11" ht="318.75" hidden="1">
      <c r="A115" s="7" t="s">
        <v>95</v>
      </c>
      <c r="B115" s="29">
        <v>94995.4</v>
      </c>
      <c r="C115" s="29">
        <v>92489.600000000006</v>
      </c>
      <c r="D115" s="29">
        <v>92489.600000000006</v>
      </c>
      <c r="E115" s="29">
        <v>94995.4</v>
      </c>
      <c r="F115" s="29">
        <v>92489.600000000006</v>
      </c>
      <c r="G115" s="29">
        <v>92489.600000000006</v>
      </c>
      <c r="H115" s="20">
        <f t="shared" si="21"/>
        <v>0</v>
      </c>
      <c r="I115" s="20">
        <f t="shared" si="22"/>
        <v>0</v>
      </c>
      <c r="J115" s="20">
        <f t="shared" si="23"/>
        <v>0</v>
      </c>
      <c r="K115" s="38"/>
    </row>
    <row r="116" spans="1:11" ht="153" hidden="1">
      <c r="A116" s="7" t="s">
        <v>96</v>
      </c>
      <c r="B116" s="29">
        <v>5512.2</v>
      </c>
      <c r="C116" s="29">
        <v>5512.2</v>
      </c>
      <c r="D116" s="29">
        <v>5512.2</v>
      </c>
      <c r="E116" s="29">
        <v>5512.2</v>
      </c>
      <c r="F116" s="29">
        <v>5512.2</v>
      </c>
      <c r="G116" s="29">
        <v>5512.2</v>
      </c>
      <c r="H116" s="20">
        <f t="shared" si="21"/>
        <v>0</v>
      </c>
      <c r="I116" s="20">
        <f t="shared" si="22"/>
        <v>0</v>
      </c>
      <c r="J116" s="20">
        <f t="shared" si="23"/>
        <v>0</v>
      </c>
      <c r="K116" s="38"/>
    </row>
    <row r="117" spans="1:11" ht="153" hidden="1">
      <c r="A117" s="7" t="s">
        <v>97</v>
      </c>
      <c r="B117" s="29">
        <v>1265.5999999999999</v>
      </c>
      <c r="C117" s="29">
        <v>1265.5999999999999</v>
      </c>
      <c r="D117" s="29">
        <v>1265.5999999999999</v>
      </c>
      <c r="E117" s="29">
        <v>1265.5999999999999</v>
      </c>
      <c r="F117" s="29">
        <v>1265.5999999999999</v>
      </c>
      <c r="G117" s="29">
        <v>1265.5999999999999</v>
      </c>
      <c r="H117" s="20">
        <f t="shared" si="21"/>
        <v>0</v>
      </c>
      <c r="I117" s="20">
        <f t="shared" si="22"/>
        <v>0</v>
      </c>
      <c r="J117" s="20">
        <f t="shared" si="23"/>
        <v>0</v>
      </c>
      <c r="K117" s="38"/>
    </row>
    <row r="118" spans="1:11" ht="318.75" hidden="1">
      <c r="A118" s="7" t="s">
        <v>98</v>
      </c>
      <c r="B118" s="29">
        <v>15639.6</v>
      </c>
      <c r="C118" s="29">
        <v>15073.4</v>
      </c>
      <c r="D118" s="30">
        <v>15073.4</v>
      </c>
      <c r="E118" s="29">
        <v>15639.6</v>
      </c>
      <c r="F118" s="29">
        <v>15073.4</v>
      </c>
      <c r="G118" s="30">
        <v>15073.4</v>
      </c>
      <c r="H118" s="20">
        <f t="shared" si="21"/>
        <v>0</v>
      </c>
      <c r="I118" s="20">
        <f t="shared" si="22"/>
        <v>0</v>
      </c>
      <c r="J118" s="20">
        <f t="shared" si="23"/>
        <v>0</v>
      </c>
      <c r="K118" s="38"/>
    </row>
    <row r="119" spans="1:11" ht="178.5" hidden="1">
      <c r="A119" s="7" t="s">
        <v>99</v>
      </c>
      <c r="B119" s="29">
        <v>14475.5</v>
      </c>
      <c r="C119" s="29">
        <v>2887.8</v>
      </c>
      <c r="D119" s="29">
        <v>2887.8</v>
      </c>
      <c r="E119" s="29">
        <v>14475.5</v>
      </c>
      <c r="F119" s="29">
        <v>2887.8</v>
      </c>
      <c r="G119" s="29">
        <v>2887.8</v>
      </c>
      <c r="H119" s="20">
        <f t="shared" si="21"/>
        <v>0</v>
      </c>
      <c r="I119" s="20">
        <f t="shared" si="22"/>
        <v>0</v>
      </c>
      <c r="J119" s="20">
        <f t="shared" si="23"/>
        <v>0</v>
      </c>
      <c r="K119" s="38"/>
    </row>
    <row r="120" spans="1:11" ht="114.75" hidden="1">
      <c r="A120" s="7" t="s">
        <v>100</v>
      </c>
      <c r="B120" s="29">
        <v>486.4</v>
      </c>
      <c r="C120" s="29">
        <v>469.7</v>
      </c>
      <c r="D120" s="29">
        <v>469.7</v>
      </c>
      <c r="E120" s="29">
        <v>486.4</v>
      </c>
      <c r="F120" s="29">
        <v>469.7</v>
      </c>
      <c r="G120" s="29">
        <v>469.7</v>
      </c>
      <c r="H120" s="20">
        <f t="shared" si="21"/>
        <v>0</v>
      </c>
      <c r="I120" s="20">
        <f t="shared" si="22"/>
        <v>0</v>
      </c>
      <c r="J120" s="20">
        <f t="shared" si="23"/>
        <v>0</v>
      </c>
      <c r="K120" s="38"/>
    </row>
    <row r="121" spans="1:11" ht="102" hidden="1">
      <c r="A121" s="7" t="s">
        <v>101</v>
      </c>
      <c r="B121" s="29">
        <v>2079</v>
      </c>
      <c r="C121" s="29">
        <v>2079</v>
      </c>
      <c r="D121" s="29">
        <v>2079</v>
      </c>
      <c r="E121" s="29">
        <v>2079</v>
      </c>
      <c r="F121" s="29">
        <v>2079</v>
      </c>
      <c r="G121" s="29">
        <v>2079</v>
      </c>
      <c r="H121" s="20">
        <f t="shared" si="21"/>
        <v>0</v>
      </c>
      <c r="I121" s="20">
        <f t="shared" si="22"/>
        <v>0</v>
      </c>
      <c r="J121" s="20">
        <f t="shared" si="23"/>
        <v>0</v>
      </c>
      <c r="K121" s="38"/>
    </row>
    <row r="122" spans="1:11" ht="153" hidden="1">
      <c r="A122" s="34" t="s">
        <v>102</v>
      </c>
      <c r="B122" s="24">
        <v>296.10000000000002</v>
      </c>
      <c r="C122" s="24">
        <v>296.10000000000002</v>
      </c>
      <c r="D122" s="32">
        <v>296.10000000000002</v>
      </c>
      <c r="E122" s="24">
        <v>296.10000000000002</v>
      </c>
      <c r="F122" s="24">
        <v>296.10000000000002</v>
      </c>
      <c r="G122" s="32">
        <v>296.10000000000002</v>
      </c>
      <c r="H122" s="20">
        <f t="shared" si="21"/>
        <v>0</v>
      </c>
      <c r="I122" s="20">
        <f t="shared" si="22"/>
        <v>0</v>
      </c>
      <c r="J122" s="20">
        <f t="shared" si="23"/>
        <v>0</v>
      </c>
      <c r="K122" s="38"/>
    </row>
    <row r="123" spans="1:11" ht="38.25">
      <c r="A123" s="50" t="s">
        <v>59</v>
      </c>
      <c r="B123" s="27">
        <f>B127+B138</f>
        <v>22218.600000000002</v>
      </c>
      <c r="C123" s="27">
        <f t="shared" ref="C123:K123" si="24">C127+C138</f>
        <v>7078.7</v>
      </c>
      <c r="D123" s="27">
        <f t="shared" si="24"/>
        <v>7183.2</v>
      </c>
      <c r="E123" s="27">
        <f t="shared" si="24"/>
        <v>43848.3</v>
      </c>
      <c r="F123" s="27">
        <f t="shared" si="24"/>
        <v>7078.7</v>
      </c>
      <c r="G123" s="27">
        <f t="shared" si="24"/>
        <v>7183.2</v>
      </c>
      <c r="H123" s="27">
        <f t="shared" si="24"/>
        <v>21629.699999999997</v>
      </c>
      <c r="I123" s="27">
        <f t="shared" si="24"/>
        <v>0</v>
      </c>
      <c r="J123" s="27">
        <f t="shared" si="24"/>
        <v>0</v>
      </c>
      <c r="K123" s="27">
        <f t="shared" si="24"/>
        <v>32010.02694</v>
      </c>
    </row>
    <row r="124" spans="1:11" ht="153" hidden="1">
      <c r="A124" s="8" t="s">
        <v>103</v>
      </c>
      <c r="B124" s="29">
        <v>19435.8</v>
      </c>
      <c r="C124" s="29">
        <v>0</v>
      </c>
      <c r="D124" s="29">
        <v>0</v>
      </c>
      <c r="E124" s="29">
        <v>19435.8</v>
      </c>
      <c r="F124" s="29">
        <v>0</v>
      </c>
      <c r="G124" s="29">
        <v>0</v>
      </c>
      <c r="H124" s="20">
        <f t="shared" si="21"/>
        <v>0</v>
      </c>
      <c r="I124" s="20">
        <f t="shared" si="22"/>
        <v>0</v>
      </c>
      <c r="J124" s="20">
        <f t="shared" si="23"/>
        <v>0</v>
      </c>
      <c r="K124" s="38"/>
    </row>
    <row r="125" spans="1:11" ht="127.5" hidden="1">
      <c r="A125" s="36" t="s">
        <v>104</v>
      </c>
      <c r="B125" s="33">
        <v>47</v>
      </c>
      <c r="C125" s="29">
        <v>1.8</v>
      </c>
      <c r="D125" s="29">
        <v>2.9</v>
      </c>
      <c r="E125" s="33">
        <v>47</v>
      </c>
      <c r="F125" s="29">
        <v>1.8</v>
      </c>
      <c r="G125" s="29">
        <v>2.9</v>
      </c>
      <c r="H125" s="20">
        <f t="shared" si="21"/>
        <v>0</v>
      </c>
      <c r="I125" s="20">
        <f t="shared" si="22"/>
        <v>0</v>
      </c>
      <c r="J125" s="20">
        <f t="shared" si="23"/>
        <v>0</v>
      </c>
      <c r="K125" s="38"/>
    </row>
    <row r="126" spans="1:11" ht="51" hidden="1">
      <c r="A126" s="37" t="s">
        <v>105</v>
      </c>
      <c r="B126" s="29">
        <v>696.1</v>
      </c>
      <c r="C126" s="29">
        <v>705.4</v>
      </c>
      <c r="D126" s="29">
        <v>737.1</v>
      </c>
      <c r="E126" s="29">
        <v>696.1</v>
      </c>
      <c r="F126" s="29">
        <v>705.4</v>
      </c>
      <c r="G126" s="29">
        <v>737.1</v>
      </c>
      <c r="H126" s="20">
        <f t="shared" si="21"/>
        <v>0</v>
      </c>
      <c r="I126" s="20">
        <f t="shared" si="22"/>
        <v>0</v>
      </c>
      <c r="J126" s="20">
        <f t="shared" si="23"/>
        <v>0</v>
      </c>
      <c r="K126" s="38"/>
    </row>
    <row r="127" spans="1:11" ht="38.25">
      <c r="A127" s="1" t="s">
        <v>59</v>
      </c>
      <c r="B127" s="38">
        <v>2382.1999999999998</v>
      </c>
      <c r="C127" s="38">
        <v>10.5</v>
      </c>
      <c r="D127" s="35">
        <v>0</v>
      </c>
      <c r="E127" s="35">
        <v>4004.3</v>
      </c>
      <c r="F127" s="35">
        <v>10.5</v>
      </c>
      <c r="G127" s="35">
        <v>0</v>
      </c>
      <c r="H127" s="20">
        <f t="shared" si="21"/>
        <v>1622.1000000000004</v>
      </c>
      <c r="I127" s="20">
        <f t="shared" si="22"/>
        <v>0</v>
      </c>
      <c r="J127" s="20">
        <f t="shared" si="23"/>
        <v>0</v>
      </c>
      <c r="K127" s="35">
        <f>32010026.94/1000</f>
        <v>32010.02694</v>
      </c>
    </row>
    <row r="128" spans="1:11" ht="76.5" hidden="1">
      <c r="A128" s="23" t="s">
        <v>106</v>
      </c>
      <c r="B128" s="29">
        <v>2444.5</v>
      </c>
      <c r="C128" s="29">
        <v>2444.5</v>
      </c>
      <c r="D128" s="29">
        <v>2444.5</v>
      </c>
      <c r="E128" s="29">
        <v>2444.5</v>
      </c>
      <c r="F128" s="29">
        <v>2444.5</v>
      </c>
      <c r="G128" s="29">
        <v>2444.5</v>
      </c>
      <c r="H128" s="20">
        <f t="shared" si="21"/>
        <v>0</v>
      </c>
      <c r="I128" s="20">
        <f t="shared" si="22"/>
        <v>0</v>
      </c>
      <c r="J128" s="20">
        <f t="shared" si="23"/>
        <v>0</v>
      </c>
      <c r="K128" s="35">
        <v>3203.8029999999999</v>
      </c>
    </row>
    <row r="129" spans="1:11" ht="63.75" hidden="1">
      <c r="A129" s="23" t="s">
        <v>107</v>
      </c>
      <c r="B129" s="29">
        <v>135.69999999999999</v>
      </c>
      <c r="C129" s="29">
        <v>135.69999999999999</v>
      </c>
      <c r="D129" s="29">
        <v>135.69999999999999</v>
      </c>
      <c r="E129" s="29">
        <v>135.69999999999999</v>
      </c>
      <c r="F129" s="29">
        <v>135.69999999999999</v>
      </c>
      <c r="G129" s="29">
        <v>135.69999999999999</v>
      </c>
      <c r="H129" s="20">
        <f t="shared" si="21"/>
        <v>0</v>
      </c>
      <c r="I129" s="20">
        <f t="shared" si="22"/>
        <v>0</v>
      </c>
      <c r="J129" s="20">
        <f t="shared" si="23"/>
        <v>0</v>
      </c>
      <c r="K129" s="35">
        <v>3203.8029999999999</v>
      </c>
    </row>
    <row r="130" spans="1:11" ht="63.75" hidden="1">
      <c r="A130" s="23" t="s">
        <v>108</v>
      </c>
      <c r="B130" s="29">
        <v>142</v>
      </c>
      <c r="C130" s="29">
        <v>142</v>
      </c>
      <c r="D130" s="29">
        <v>142</v>
      </c>
      <c r="E130" s="29">
        <v>142</v>
      </c>
      <c r="F130" s="29">
        <v>142</v>
      </c>
      <c r="G130" s="29">
        <v>142</v>
      </c>
      <c r="H130" s="20">
        <f t="shared" si="21"/>
        <v>0</v>
      </c>
      <c r="I130" s="20">
        <f t="shared" si="22"/>
        <v>0</v>
      </c>
      <c r="J130" s="20">
        <f t="shared" si="23"/>
        <v>0</v>
      </c>
      <c r="K130" s="35">
        <v>3203.8029999999999</v>
      </c>
    </row>
    <row r="131" spans="1:11" ht="89.25" hidden="1">
      <c r="A131" s="23" t="s">
        <v>109</v>
      </c>
      <c r="B131" s="29">
        <v>116.3</v>
      </c>
      <c r="C131" s="29">
        <v>116.3</v>
      </c>
      <c r="D131" s="29">
        <v>116.3</v>
      </c>
      <c r="E131" s="29">
        <v>116.3</v>
      </c>
      <c r="F131" s="29">
        <v>116.3</v>
      </c>
      <c r="G131" s="29">
        <v>116.3</v>
      </c>
      <c r="H131" s="20">
        <f t="shared" si="21"/>
        <v>0</v>
      </c>
      <c r="I131" s="20">
        <f t="shared" si="22"/>
        <v>0</v>
      </c>
      <c r="J131" s="20">
        <f t="shared" si="23"/>
        <v>0</v>
      </c>
      <c r="K131" s="35">
        <v>3203.8029999999999</v>
      </c>
    </row>
    <row r="132" spans="1:11" ht="76.5" hidden="1">
      <c r="A132" s="23" t="s">
        <v>110</v>
      </c>
      <c r="B132" s="29">
        <v>230</v>
      </c>
      <c r="C132" s="29">
        <v>230</v>
      </c>
      <c r="D132" s="29">
        <v>230</v>
      </c>
      <c r="E132" s="29">
        <v>230</v>
      </c>
      <c r="F132" s="29">
        <v>230</v>
      </c>
      <c r="G132" s="29">
        <v>230</v>
      </c>
      <c r="H132" s="20">
        <f t="shared" si="21"/>
        <v>0</v>
      </c>
      <c r="I132" s="20">
        <f t="shared" si="22"/>
        <v>0</v>
      </c>
      <c r="J132" s="20">
        <f t="shared" si="23"/>
        <v>0</v>
      </c>
      <c r="K132" s="35">
        <v>3203.8029999999999</v>
      </c>
    </row>
    <row r="133" spans="1:11" ht="63.75" hidden="1">
      <c r="A133" s="23" t="s">
        <v>111</v>
      </c>
      <c r="B133" s="29">
        <v>423.5</v>
      </c>
      <c r="C133" s="29">
        <v>423.5</v>
      </c>
      <c r="D133" s="29">
        <v>423.5</v>
      </c>
      <c r="E133" s="29">
        <v>423.5</v>
      </c>
      <c r="F133" s="29">
        <v>423.5</v>
      </c>
      <c r="G133" s="29">
        <v>423.5</v>
      </c>
      <c r="H133" s="20">
        <f t="shared" si="21"/>
        <v>0</v>
      </c>
      <c r="I133" s="20">
        <f t="shared" si="22"/>
        <v>0</v>
      </c>
      <c r="J133" s="20">
        <f t="shared" si="23"/>
        <v>0</v>
      </c>
      <c r="K133" s="35">
        <v>3203.8029999999999</v>
      </c>
    </row>
    <row r="134" spans="1:11" ht="63.75" hidden="1">
      <c r="A134" s="23" t="s">
        <v>112</v>
      </c>
      <c r="B134" s="29">
        <v>4008.1</v>
      </c>
      <c r="C134" s="29">
        <v>4008.1</v>
      </c>
      <c r="D134" s="29">
        <v>4008.1</v>
      </c>
      <c r="E134" s="29">
        <v>4008.1</v>
      </c>
      <c r="F134" s="29">
        <v>4008.1</v>
      </c>
      <c r="G134" s="29">
        <v>4008.1</v>
      </c>
      <c r="H134" s="20">
        <f t="shared" si="21"/>
        <v>0</v>
      </c>
      <c r="I134" s="20">
        <f t="shared" si="22"/>
        <v>0</v>
      </c>
      <c r="J134" s="20">
        <f t="shared" si="23"/>
        <v>0</v>
      </c>
      <c r="K134" s="35">
        <v>3203.8029999999999</v>
      </c>
    </row>
    <row r="135" spans="1:11" ht="63.75" hidden="1">
      <c r="A135" s="23" t="s">
        <v>113</v>
      </c>
      <c r="B135" s="29">
        <v>0</v>
      </c>
      <c r="C135" s="29">
        <v>11587.7</v>
      </c>
      <c r="D135" s="29">
        <v>11587.7</v>
      </c>
      <c r="E135" s="29">
        <v>0</v>
      </c>
      <c r="F135" s="29">
        <v>11587.7</v>
      </c>
      <c r="G135" s="29">
        <v>11587.7</v>
      </c>
      <c r="H135" s="20">
        <f t="shared" si="21"/>
        <v>0</v>
      </c>
      <c r="I135" s="20">
        <f t="shared" si="22"/>
        <v>0</v>
      </c>
      <c r="J135" s="20">
        <f t="shared" si="23"/>
        <v>0</v>
      </c>
      <c r="K135" s="35">
        <v>3203.8029999999999</v>
      </c>
    </row>
    <row r="136" spans="1:11" ht="76.5" hidden="1">
      <c r="A136" s="6" t="s">
        <v>58</v>
      </c>
      <c r="B136" s="29">
        <v>50</v>
      </c>
      <c r="C136" s="29">
        <v>0</v>
      </c>
      <c r="D136" s="29">
        <v>0</v>
      </c>
      <c r="E136" s="29">
        <v>50</v>
      </c>
      <c r="F136" s="29">
        <v>0</v>
      </c>
      <c r="G136" s="29">
        <v>0</v>
      </c>
      <c r="H136" s="20">
        <f t="shared" si="21"/>
        <v>0</v>
      </c>
      <c r="I136" s="20">
        <f t="shared" si="22"/>
        <v>0</v>
      </c>
      <c r="J136" s="20">
        <f t="shared" si="23"/>
        <v>0</v>
      </c>
      <c r="K136" s="35">
        <v>3203.8029999999999</v>
      </c>
    </row>
    <row r="137" spans="1:11" ht="76.5" hidden="1">
      <c r="A137" s="6" t="s">
        <v>58</v>
      </c>
      <c r="B137" s="29">
        <v>200</v>
      </c>
      <c r="C137" s="29">
        <v>0</v>
      </c>
      <c r="D137" s="29">
        <v>0</v>
      </c>
      <c r="E137" s="29">
        <v>200</v>
      </c>
      <c r="F137" s="29">
        <v>0</v>
      </c>
      <c r="G137" s="29">
        <v>0</v>
      </c>
      <c r="H137" s="20">
        <f t="shared" si="21"/>
        <v>0</v>
      </c>
      <c r="I137" s="20">
        <f t="shared" si="22"/>
        <v>0</v>
      </c>
      <c r="J137" s="20">
        <f t="shared" si="23"/>
        <v>0</v>
      </c>
      <c r="K137" s="35">
        <v>3203.8029999999999</v>
      </c>
    </row>
    <row r="138" spans="1:11" ht="38.25">
      <c r="A138" s="1" t="s">
        <v>59</v>
      </c>
      <c r="B138" s="29">
        <v>19836.400000000001</v>
      </c>
      <c r="C138" s="29">
        <v>7068.2</v>
      </c>
      <c r="D138" s="29">
        <v>7183.2</v>
      </c>
      <c r="E138" s="29">
        <v>39844</v>
      </c>
      <c r="F138" s="29">
        <v>7068.2</v>
      </c>
      <c r="G138" s="29">
        <v>7183.2</v>
      </c>
      <c r="H138" s="20">
        <f t="shared" ref="H138:J139" si="25">E138-B138</f>
        <v>20007.599999999999</v>
      </c>
      <c r="I138" s="20">
        <f t="shared" si="25"/>
        <v>0</v>
      </c>
      <c r="J138" s="20">
        <f t="shared" si="25"/>
        <v>0</v>
      </c>
      <c r="K138" s="35">
        <v>0</v>
      </c>
    </row>
    <row r="139" spans="1:11" ht="38.25">
      <c r="A139" s="50" t="s">
        <v>134</v>
      </c>
      <c r="B139" s="27">
        <v>182701.1</v>
      </c>
      <c r="C139" s="27">
        <v>162702.70000000001</v>
      </c>
      <c r="D139" s="27">
        <v>162702.70000000001</v>
      </c>
      <c r="E139" s="27">
        <v>179793.9</v>
      </c>
      <c r="F139" s="27">
        <v>162702.70000000001</v>
      </c>
      <c r="G139" s="27">
        <v>162702.70000000001</v>
      </c>
      <c r="H139" s="17">
        <f t="shared" si="25"/>
        <v>-2907.2000000000116</v>
      </c>
      <c r="I139" s="17">
        <f t="shared" si="25"/>
        <v>0</v>
      </c>
      <c r="J139" s="17">
        <f t="shared" si="25"/>
        <v>0</v>
      </c>
      <c r="K139" s="42">
        <f>147891214.31/1000</f>
        <v>147891.21431000001</v>
      </c>
    </row>
    <row r="140" spans="1:11" ht="41.25" customHeight="1">
      <c r="A140" s="50" t="s">
        <v>134</v>
      </c>
      <c r="B140" s="27">
        <v>890.9</v>
      </c>
      <c r="C140" s="27">
        <v>816</v>
      </c>
      <c r="D140" s="27">
        <v>0</v>
      </c>
      <c r="E140" s="27">
        <v>952.6</v>
      </c>
      <c r="F140" s="27">
        <v>816</v>
      </c>
      <c r="G140" s="27">
        <v>0</v>
      </c>
      <c r="H140" s="17">
        <f t="shared" ref="H140:H147" si="26">E140-B140</f>
        <v>61.700000000000045</v>
      </c>
      <c r="I140" s="17">
        <f t="shared" ref="I140:I147" si="27">F140-C140</f>
        <v>0</v>
      </c>
      <c r="J140" s="17">
        <f t="shared" ref="J140:J147" si="28">G140-D140</f>
        <v>0</v>
      </c>
      <c r="K140" s="42">
        <v>0</v>
      </c>
    </row>
    <row r="141" spans="1:11">
      <c r="A141" s="52" t="s">
        <v>0</v>
      </c>
      <c r="B141" s="27">
        <f>365.9+13906</f>
        <v>14271.9</v>
      </c>
      <c r="C141" s="27">
        <v>22303.8</v>
      </c>
      <c r="D141" s="27">
        <v>22303.8</v>
      </c>
      <c r="E141" s="27">
        <v>19060.7</v>
      </c>
      <c r="F141" s="27">
        <v>22303.8</v>
      </c>
      <c r="G141" s="27">
        <v>22303.8</v>
      </c>
      <c r="H141" s="17">
        <f t="shared" si="26"/>
        <v>4788.8000000000011</v>
      </c>
      <c r="I141" s="17">
        <f t="shared" si="27"/>
        <v>0</v>
      </c>
      <c r="J141" s="17">
        <f t="shared" si="28"/>
        <v>0</v>
      </c>
      <c r="K141" s="42">
        <f>8619447.56/1000</f>
        <v>8619.4475600000005</v>
      </c>
    </row>
    <row r="142" spans="1:11" ht="30" hidden="1" customHeight="1">
      <c r="A142" s="52" t="s">
        <v>135</v>
      </c>
      <c r="B142" s="27"/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17">
        <f t="shared" si="26"/>
        <v>0</v>
      </c>
      <c r="I142" s="17">
        <f t="shared" si="27"/>
        <v>0</v>
      </c>
      <c r="J142" s="17">
        <f t="shared" si="28"/>
        <v>0</v>
      </c>
      <c r="K142" s="42">
        <v>0</v>
      </c>
    </row>
    <row r="143" spans="1:11" ht="66" customHeight="1">
      <c r="A143" s="52" t="s">
        <v>114</v>
      </c>
      <c r="B143" s="27">
        <v>2.8</v>
      </c>
      <c r="C143" s="27">
        <v>0</v>
      </c>
      <c r="D143" s="27">
        <v>0</v>
      </c>
      <c r="E143" s="27">
        <v>2.8</v>
      </c>
      <c r="F143" s="27">
        <v>0</v>
      </c>
      <c r="G143" s="27">
        <v>0</v>
      </c>
      <c r="H143" s="17">
        <f t="shared" si="26"/>
        <v>0</v>
      </c>
      <c r="I143" s="17">
        <f t="shared" si="27"/>
        <v>0</v>
      </c>
      <c r="J143" s="17">
        <f t="shared" si="28"/>
        <v>0</v>
      </c>
      <c r="K143" s="42">
        <f>2831.66/1000</f>
        <v>2.8316599999999998</v>
      </c>
    </row>
    <row r="144" spans="1:11" ht="51" hidden="1">
      <c r="A144" s="23" t="s">
        <v>115</v>
      </c>
      <c r="B144" s="29">
        <v>0</v>
      </c>
      <c r="C144" s="29">
        <v>0</v>
      </c>
      <c r="D144" s="21">
        <v>0</v>
      </c>
      <c r="E144" s="29">
        <v>0</v>
      </c>
      <c r="F144" s="29">
        <v>0</v>
      </c>
      <c r="G144" s="21">
        <v>0</v>
      </c>
      <c r="H144" s="20">
        <f t="shared" si="26"/>
        <v>0</v>
      </c>
      <c r="I144" s="20">
        <f t="shared" si="27"/>
        <v>0</v>
      </c>
      <c r="J144" s="20">
        <f t="shared" si="28"/>
        <v>0</v>
      </c>
      <c r="K144" s="38"/>
    </row>
    <row r="145" spans="1:12" ht="39" customHeight="1">
      <c r="A145" s="50" t="s">
        <v>116</v>
      </c>
      <c r="B145" s="27">
        <v>-1065.7</v>
      </c>
      <c r="C145" s="27">
        <f t="shared" ref="C145:G145" si="29">C146</f>
        <v>0</v>
      </c>
      <c r="D145" s="40">
        <f t="shared" si="29"/>
        <v>0</v>
      </c>
      <c r="E145" s="27">
        <v>-1076.8</v>
      </c>
      <c r="F145" s="27">
        <f t="shared" si="29"/>
        <v>0</v>
      </c>
      <c r="G145" s="40">
        <f t="shared" si="29"/>
        <v>0</v>
      </c>
      <c r="H145" s="17">
        <f t="shared" si="26"/>
        <v>-11.099999999999909</v>
      </c>
      <c r="I145" s="17">
        <f t="shared" si="27"/>
        <v>0</v>
      </c>
      <c r="J145" s="17">
        <f t="shared" si="28"/>
        <v>0</v>
      </c>
      <c r="K145" s="42">
        <f>-997922.68/1000</f>
        <v>-997.92268000000001</v>
      </c>
    </row>
    <row r="146" spans="1:12" ht="51" hidden="1">
      <c r="A146" s="23" t="s">
        <v>117</v>
      </c>
      <c r="B146" s="29">
        <v>-509.5</v>
      </c>
      <c r="C146" s="29">
        <v>0</v>
      </c>
      <c r="D146" s="21">
        <v>0</v>
      </c>
      <c r="E146" s="29">
        <v>-509.5</v>
      </c>
      <c r="F146" s="29">
        <v>0</v>
      </c>
      <c r="G146" s="21">
        <v>0</v>
      </c>
      <c r="H146" s="41">
        <f t="shared" si="26"/>
        <v>0</v>
      </c>
      <c r="I146" s="41">
        <f t="shared" si="27"/>
        <v>0</v>
      </c>
      <c r="J146" s="20">
        <f t="shared" si="28"/>
        <v>0</v>
      </c>
      <c r="K146" s="38"/>
    </row>
    <row r="147" spans="1:12">
      <c r="A147" s="39" t="s">
        <v>118</v>
      </c>
      <c r="B147" s="5">
        <f t="shared" ref="B147:G147" si="30">B68+B69</f>
        <v>548987.5</v>
      </c>
      <c r="C147" s="5">
        <f t="shared" si="30"/>
        <v>530232.80000000005</v>
      </c>
      <c r="D147" s="9">
        <f t="shared" si="30"/>
        <v>535481.5</v>
      </c>
      <c r="E147" s="5">
        <f>E68+E69</f>
        <v>581885.4</v>
      </c>
      <c r="F147" s="5">
        <f t="shared" si="30"/>
        <v>530232.80000000005</v>
      </c>
      <c r="G147" s="9">
        <f t="shared" si="30"/>
        <v>535481.5</v>
      </c>
      <c r="H147" s="13">
        <f t="shared" si="26"/>
        <v>32897.900000000023</v>
      </c>
      <c r="I147" s="13">
        <f t="shared" si="27"/>
        <v>0</v>
      </c>
      <c r="J147" s="13">
        <f t="shared" si="28"/>
        <v>0</v>
      </c>
      <c r="K147" s="5">
        <f t="shared" ref="K147" si="31">K68+K69</f>
        <v>473418.85627999995</v>
      </c>
      <c r="L147" s="44">
        <f>(E147/B147)*100-100</f>
        <v>5.9924679523668516</v>
      </c>
    </row>
    <row r="148" spans="1:12">
      <c r="K148" s="54"/>
    </row>
    <row r="149" spans="1:12">
      <c r="E149" s="2"/>
      <c r="F149" s="2"/>
      <c r="G149" s="2"/>
      <c r="K149" s="44"/>
    </row>
    <row r="151" spans="1:12" ht="15.75">
      <c r="A151" s="12" t="s">
        <v>121</v>
      </c>
    </row>
    <row r="152" spans="1:12" ht="15.75">
      <c r="A152" s="12" t="s">
        <v>127</v>
      </c>
      <c r="J152" s="12" t="s">
        <v>136</v>
      </c>
    </row>
  </sheetData>
  <mergeCells count="5">
    <mergeCell ref="B6:D6"/>
    <mergeCell ref="A6:A7"/>
    <mergeCell ref="E6:G6"/>
    <mergeCell ref="H6:J6"/>
    <mergeCell ref="K6:K7"/>
  </mergeCells>
  <pageMargins left="0.51181102362204722" right="0.19685039370078741" top="0.19685039370078741" bottom="0.15748031496062992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24fordsh</dc:creator>
  <dc:description>POI HSSF rep:2.44.0.80</dc:description>
  <cp:lastModifiedBy>КСО</cp:lastModifiedBy>
  <cp:lastPrinted>2020-12-28T09:34:03Z</cp:lastPrinted>
  <dcterms:created xsi:type="dcterms:W3CDTF">2018-02-02T05:12:59Z</dcterms:created>
  <dcterms:modified xsi:type="dcterms:W3CDTF">2020-12-29T05:26:28Z</dcterms:modified>
</cp:coreProperties>
</file>