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приложение 8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10" i="1" l="1"/>
  <c r="U263" i="1"/>
  <c r="T263" i="1"/>
  <c r="S263" i="1"/>
  <c r="I263" i="1"/>
  <c r="U262" i="1"/>
  <c r="T262" i="1"/>
  <c r="S262" i="1"/>
  <c r="I262" i="1"/>
  <c r="U261" i="1"/>
  <c r="T261" i="1"/>
  <c r="S261" i="1"/>
  <c r="I261" i="1"/>
  <c r="U260" i="1"/>
  <c r="T260" i="1"/>
  <c r="S260" i="1"/>
  <c r="I260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T258" i="1"/>
  <c r="S258" i="1"/>
  <c r="S254" i="1" s="1"/>
  <c r="T257" i="1"/>
  <c r="T254" i="1" s="1"/>
  <c r="S257" i="1"/>
  <c r="T256" i="1"/>
  <c r="U256" i="1" s="1"/>
  <c r="S256" i="1"/>
  <c r="L256" i="1"/>
  <c r="T255" i="1"/>
  <c r="U255" i="1" s="1"/>
  <c r="S255" i="1"/>
  <c r="L255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T253" i="1"/>
  <c r="U253" i="1" s="1"/>
  <c r="S253" i="1"/>
  <c r="I253" i="1"/>
  <c r="T252" i="1"/>
  <c r="U252" i="1" s="1"/>
  <c r="S252" i="1"/>
  <c r="I252" i="1"/>
  <c r="T251" i="1"/>
  <c r="U251" i="1" s="1"/>
  <c r="S251" i="1"/>
  <c r="I251" i="1"/>
  <c r="I250" i="1" s="1"/>
  <c r="T250" i="1"/>
  <c r="S250" i="1"/>
  <c r="R250" i="1"/>
  <c r="Q250" i="1"/>
  <c r="P250" i="1"/>
  <c r="O250" i="1"/>
  <c r="N250" i="1"/>
  <c r="M250" i="1"/>
  <c r="L250" i="1"/>
  <c r="K250" i="1"/>
  <c r="J250" i="1"/>
  <c r="H250" i="1"/>
  <c r="G250" i="1"/>
  <c r="U249" i="1"/>
  <c r="T249" i="1"/>
  <c r="S249" i="1"/>
  <c r="O249" i="1"/>
  <c r="L249" i="1"/>
  <c r="I249" i="1"/>
  <c r="T248" i="1"/>
  <c r="U248" i="1" s="1"/>
  <c r="S248" i="1"/>
  <c r="I248" i="1"/>
  <c r="T247" i="1"/>
  <c r="U247" i="1" s="1"/>
  <c r="S247" i="1"/>
  <c r="I247" i="1"/>
  <c r="T246" i="1"/>
  <c r="U246" i="1" s="1"/>
  <c r="S246" i="1"/>
  <c r="I246" i="1"/>
  <c r="T245" i="1"/>
  <c r="U245" i="1" s="1"/>
  <c r="S245" i="1"/>
  <c r="L245" i="1"/>
  <c r="T244" i="1"/>
  <c r="U244" i="1" s="1"/>
  <c r="S244" i="1"/>
  <c r="I244" i="1"/>
  <c r="T243" i="1"/>
  <c r="U243" i="1" s="1"/>
  <c r="S243" i="1"/>
  <c r="I243" i="1"/>
  <c r="T242" i="1"/>
  <c r="U242" i="1" s="1"/>
  <c r="S242" i="1"/>
  <c r="L242" i="1"/>
  <c r="T241" i="1"/>
  <c r="S241" i="1"/>
  <c r="L241" i="1"/>
  <c r="T240" i="1"/>
  <c r="U240" i="1" s="1"/>
  <c r="S240" i="1"/>
  <c r="I240" i="1"/>
  <c r="T239" i="1"/>
  <c r="U239" i="1" s="1"/>
  <c r="S239" i="1"/>
  <c r="I239" i="1"/>
  <c r="T238" i="1"/>
  <c r="U238" i="1" s="1"/>
  <c r="S238" i="1"/>
  <c r="I238" i="1"/>
  <c r="T237" i="1"/>
  <c r="U237" i="1" s="1"/>
  <c r="S237" i="1"/>
  <c r="L237" i="1"/>
  <c r="T236" i="1"/>
  <c r="U236" i="1" s="1"/>
  <c r="S236" i="1"/>
  <c r="I236" i="1"/>
  <c r="T235" i="1"/>
  <c r="S235" i="1"/>
  <c r="I235" i="1"/>
  <c r="U234" i="1"/>
  <c r="T234" i="1"/>
  <c r="S234" i="1"/>
  <c r="I234" i="1"/>
  <c r="S233" i="1"/>
  <c r="I233" i="1"/>
  <c r="H233" i="1"/>
  <c r="T233" i="1" s="1"/>
  <c r="U233" i="1" s="1"/>
  <c r="G233" i="1"/>
  <c r="T232" i="1"/>
  <c r="U232" i="1" s="1"/>
  <c r="K232" i="1"/>
  <c r="L232" i="1" s="1"/>
  <c r="J232" i="1"/>
  <c r="S232" i="1" s="1"/>
  <c r="S231" i="1"/>
  <c r="L231" i="1"/>
  <c r="K231" i="1"/>
  <c r="T231" i="1" s="1"/>
  <c r="U231" i="1" s="1"/>
  <c r="J231" i="1"/>
  <c r="T230" i="1"/>
  <c r="U230" i="1" s="1"/>
  <c r="S230" i="1"/>
  <c r="I230" i="1"/>
  <c r="T229" i="1"/>
  <c r="U229" i="1" s="1"/>
  <c r="S229" i="1"/>
  <c r="L229" i="1"/>
  <c r="T228" i="1"/>
  <c r="U228" i="1" s="1"/>
  <c r="S228" i="1"/>
  <c r="L228" i="1"/>
  <c r="T227" i="1"/>
  <c r="U227" i="1" s="1"/>
  <c r="S227" i="1"/>
  <c r="O227" i="1"/>
  <c r="T226" i="1"/>
  <c r="U226" i="1" s="1"/>
  <c r="S226" i="1"/>
  <c r="I226" i="1"/>
  <c r="T225" i="1"/>
  <c r="S225" i="1"/>
  <c r="O225" i="1"/>
  <c r="L225" i="1"/>
  <c r="I225" i="1"/>
  <c r="U224" i="1"/>
  <c r="T224" i="1"/>
  <c r="S224" i="1"/>
  <c r="I224" i="1"/>
  <c r="U223" i="1"/>
  <c r="T223" i="1"/>
  <c r="S223" i="1"/>
  <c r="L223" i="1"/>
  <c r="U222" i="1"/>
  <c r="T222" i="1"/>
  <c r="S222" i="1"/>
  <c r="I222" i="1"/>
  <c r="T221" i="1"/>
  <c r="S221" i="1"/>
  <c r="T220" i="1"/>
  <c r="U220" i="1" s="1"/>
  <c r="S220" i="1"/>
  <c r="I220" i="1"/>
  <c r="T219" i="1"/>
  <c r="U219" i="1" s="1"/>
  <c r="S219" i="1"/>
  <c r="I219" i="1"/>
  <c r="T218" i="1"/>
  <c r="U218" i="1" s="1"/>
  <c r="S218" i="1"/>
  <c r="L218" i="1"/>
  <c r="T217" i="1"/>
  <c r="U217" i="1" s="1"/>
  <c r="S217" i="1"/>
  <c r="L217" i="1"/>
  <c r="T216" i="1"/>
  <c r="U216" i="1" s="1"/>
  <c r="S216" i="1"/>
  <c r="L216" i="1"/>
  <c r="T215" i="1"/>
  <c r="U215" i="1" s="1"/>
  <c r="S215" i="1"/>
  <c r="L215" i="1"/>
  <c r="T214" i="1"/>
  <c r="U214" i="1" s="1"/>
  <c r="S214" i="1"/>
  <c r="L214" i="1"/>
  <c r="T213" i="1"/>
  <c r="U213" i="1" s="1"/>
  <c r="S213" i="1"/>
  <c r="I213" i="1"/>
  <c r="T212" i="1"/>
  <c r="U212" i="1" s="1"/>
  <c r="S212" i="1"/>
  <c r="S210" i="1" s="1"/>
  <c r="I212" i="1"/>
  <c r="R210" i="1"/>
  <c r="Q210" i="1"/>
  <c r="P210" i="1"/>
  <c r="P209" i="1" s="1"/>
  <c r="O210" i="1"/>
  <c r="O209" i="1" s="1"/>
  <c r="N210" i="1"/>
  <c r="M210" i="1"/>
  <c r="K210" i="1"/>
  <c r="H210" i="1"/>
  <c r="I210" i="1" s="1"/>
  <c r="G209" i="1"/>
  <c r="R209" i="1"/>
  <c r="Q209" i="1"/>
  <c r="N209" i="1"/>
  <c r="M209" i="1"/>
  <c r="U254" i="1" l="1"/>
  <c r="T210" i="1"/>
  <c r="S209" i="1"/>
  <c r="U250" i="1"/>
  <c r="K209" i="1"/>
  <c r="H209" i="1"/>
  <c r="I209" i="1" s="1"/>
  <c r="J210" i="1"/>
  <c r="J209" i="1" s="1"/>
  <c r="G154" i="1"/>
  <c r="K182" i="1"/>
  <c r="H193" i="1"/>
  <c r="G193" i="1"/>
  <c r="G182" i="1" s="1"/>
  <c r="I194" i="1"/>
  <c r="L209" i="1" l="1"/>
  <c r="U210" i="1"/>
  <c r="T209" i="1"/>
  <c r="U209" i="1" s="1"/>
  <c r="L210" i="1"/>
  <c r="K136" i="1"/>
  <c r="J136" i="1"/>
  <c r="T137" i="1"/>
  <c r="S137" i="1"/>
  <c r="U143" i="1"/>
  <c r="T143" i="1"/>
  <c r="S143" i="1"/>
  <c r="L143" i="1"/>
  <c r="S129" i="1"/>
  <c r="S125" i="1" s="1"/>
  <c r="T125" i="1"/>
  <c r="K125" i="1"/>
  <c r="J125" i="1"/>
  <c r="U133" i="1"/>
  <c r="T133" i="1"/>
  <c r="S133" i="1"/>
  <c r="L133" i="1"/>
  <c r="I133" i="1"/>
  <c r="I115" i="1"/>
  <c r="I111" i="1"/>
  <c r="N62" i="1"/>
  <c r="M62" i="1"/>
  <c r="S62" i="1"/>
  <c r="N84" i="1"/>
  <c r="M84" i="1"/>
  <c r="O84" i="1" s="1"/>
  <c r="K84" i="1"/>
  <c r="J84" i="1"/>
  <c r="H84" i="1"/>
  <c r="G84" i="1"/>
  <c r="I65" i="1"/>
  <c r="I100" i="1"/>
  <c r="T99" i="1"/>
  <c r="T100" i="1"/>
  <c r="S99" i="1"/>
  <c r="S100" i="1"/>
  <c r="L98" i="1"/>
  <c r="L99" i="1"/>
  <c r="L100" i="1"/>
  <c r="T98" i="1"/>
  <c r="S98" i="1"/>
  <c r="I98" i="1"/>
  <c r="O95" i="1"/>
  <c r="L92" i="1"/>
  <c r="I91" i="1"/>
  <c r="S91" i="1"/>
  <c r="U99" i="1" l="1"/>
  <c r="U98" i="1"/>
  <c r="U100" i="1"/>
  <c r="T170" i="1"/>
  <c r="S170" i="1"/>
  <c r="M136" i="1" l="1"/>
  <c r="N136" i="1"/>
  <c r="O136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1" i="1"/>
  <c r="T172" i="1"/>
  <c r="T175" i="1"/>
  <c r="T176" i="1"/>
  <c r="T178" i="1"/>
  <c r="T179" i="1"/>
  <c r="T180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1" i="1"/>
  <c r="S172" i="1"/>
  <c r="S175" i="1"/>
  <c r="S176" i="1"/>
  <c r="S178" i="1"/>
  <c r="S179" i="1"/>
  <c r="S180" i="1"/>
  <c r="H154" i="1"/>
  <c r="J154" i="1"/>
  <c r="K154" i="1"/>
  <c r="H174" i="1"/>
  <c r="T174" i="1" s="1"/>
  <c r="G174" i="1"/>
  <c r="S174" i="1" s="1"/>
  <c r="N177" i="1"/>
  <c r="N153" i="1" s="1"/>
  <c r="M177" i="1"/>
  <c r="M153" i="1" s="1"/>
  <c r="K177" i="1"/>
  <c r="J177" i="1"/>
  <c r="H177" i="1"/>
  <c r="G177" i="1"/>
  <c r="U199" i="1"/>
  <c r="U200" i="1"/>
  <c r="U201" i="1"/>
  <c r="U202" i="1"/>
  <c r="U203" i="1"/>
  <c r="U204" i="1"/>
  <c r="U205" i="1"/>
  <c r="U206" i="1"/>
  <c r="U207" i="1"/>
  <c r="T207" i="1"/>
  <c r="T199" i="1"/>
  <c r="T200" i="1"/>
  <c r="T201" i="1"/>
  <c r="T202" i="1"/>
  <c r="T203" i="1"/>
  <c r="T204" i="1"/>
  <c r="T205" i="1"/>
  <c r="T206" i="1"/>
  <c r="S199" i="1"/>
  <c r="S200" i="1"/>
  <c r="S201" i="1"/>
  <c r="S202" i="1"/>
  <c r="S203" i="1"/>
  <c r="S204" i="1"/>
  <c r="S205" i="1"/>
  <c r="S206" i="1"/>
  <c r="S207" i="1"/>
  <c r="T198" i="1"/>
  <c r="U198" i="1"/>
  <c r="S198" i="1"/>
  <c r="T196" i="1"/>
  <c r="S196" i="1"/>
  <c r="T195" i="1"/>
  <c r="S195" i="1"/>
  <c r="T194" i="1"/>
  <c r="S194" i="1"/>
  <c r="K193" i="1"/>
  <c r="J193" i="1"/>
  <c r="T191" i="1"/>
  <c r="S191" i="1"/>
  <c r="S190" i="1"/>
  <c r="T190" i="1" s="1"/>
  <c r="U190" i="1" s="1"/>
  <c r="K190" i="1"/>
  <c r="K189" i="1" s="1"/>
  <c r="I190" i="1"/>
  <c r="J189" i="1"/>
  <c r="H189" i="1"/>
  <c r="G189" i="1"/>
  <c r="U188" i="1"/>
  <c r="T188" i="1"/>
  <c r="S188" i="1"/>
  <c r="T187" i="1"/>
  <c r="S187" i="1"/>
  <c r="I187" i="1"/>
  <c r="U187" i="1" s="1"/>
  <c r="L186" i="1"/>
  <c r="K186" i="1"/>
  <c r="J186" i="1"/>
  <c r="H186" i="1"/>
  <c r="T186" i="1" s="1"/>
  <c r="G186" i="1"/>
  <c r="T185" i="1"/>
  <c r="U185" i="1" s="1"/>
  <c r="L185" i="1"/>
  <c r="S184" i="1"/>
  <c r="T184" i="1" s="1"/>
  <c r="U184" i="1" s="1"/>
  <c r="K184" i="1"/>
  <c r="K183" i="1" s="1"/>
  <c r="J183" i="1"/>
  <c r="S177" i="1" l="1"/>
  <c r="T154" i="1"/>
  <c r="T177" i="1"/>
  <c r="K153" i="1"/>
  <c r="U178" i="1"/>
  <c r="U171" i="1"/>
  <c r="U166" i="1"/>
  <c r="U162" i="1"/>
  <c r="U158" i="1"/>
  <c r="J153" i="1"/>
  <c r="U176" i="1"/>
  <c r="U169" i="1"/>
  <c r="U165" i="1"/>
  <c r="U161" i="1"/>
  <c r="U157" i="1"/>
  <c r="U180" i="1"/>
  <c r="U175" i="1"/>
  <c r="U168" i="1"/>
  <c r="U164" i="1"/>
  <c r="U160" i="1"/>
  <c r="U156" i="1"/>
  <c r="S154" i="1"/>
  <c r="U154" i="1" s="1"/>
  <c r="U179" i="1"/>
  <c r="U172" i="1"/>
  <c r="U167" i="1"/>
  <c r="U163" i="1"/>
  <c r="U159" i="1"/>
  <c r="U155" i="1"/>
  <c r="U174" i="1"/>
  <c r="G153" i="1"/>
  <c r="H153" i="1"/>
  <c r="T189" i="1"/>
  <c r="I154" i="1"/>
  <c r="S186" i="1"/>
  <c r="U186" i="1" s="1"/>
  <c r="S193" i="1"/>
  <c r="J182" i="1"/>
  <c r="T193" i="1"/>
  <c r="S189" i="1"/>
  <c r="L184" i="1"/>
  <c r="L189" i="1"/>
  <c r="U194" i="1"/>
  <c r="S183" i="1"/>
  <c r="I193" i="1"/>
  <c r="T183" i="1"/>
  <c r="L183" i="1"/>
  <c r="H182" i="1"/>
  <c r="I186" i="1"/>
  <c r="L190" i="1"/>
  <c r="U177" i="1" l="1"/>
  <c r="U189" i="1"/>
  <c r="S153" i="1"/>
  <c r="T153" i="1"/>
  <c r="I153" i="1"/>
  <c r="U193" i="1"/>
  <c r="S182" i="1"/>
  <c r="L182" i="1"/>
  <c r="I182" i="1"/>
  <c r="U183" i="1"/>
  <c r="T182" i="1"/>
  <c r="U153" i="1" l="1"/>
  <c r="U182" i="1"/>
  <c r="T142" i="1"/>
  <c r="S142" i="1"/>
  <c r="I142" i="1"/>
  <c r="T141" i="1"/>
  <c r="S141" i="1"/>
  <c r="S138" i="1" s="1"/>
  <c r="I141" i="1"/>
  <c r="T140" i="1"/>
  <c r="S140" i="1"/>
  <c r="I140" i="1"/>
  <c r="T139" i="1"/>
  <c r="S139" i="1"/>
  <c r="L139" i="1"/>
  <c r="I139" i="1"/>
  <c r="K138" i="1"/>
  <c r="J138" i="1"/>
  <c r="H138" i="1"/>
  <c r="G138" i="1"/>
  <c r="K137" i="1"/>
  <c r="J137" i="1"/>
  <c r="H137" i="1"/>
  <c r="H136" i="1" s="1"/>
  <c r="G137" i="1"/>
  <c r="G136" i="1" s="1"/>
  <c r="T134" i="1"/>
  <c r="S134" i="1"/>
  <c r="L134" i="1"/>
  <c r="I134" i="1"/>
  <c r="T132" i="1"/>
  <c r="S132" i="1"/>
  <c r="I132" i="1"/>
  <c r="T131" i="1"/>
  <c r="S131" i="1"/>
  <c r="L131" i="1"/>
  <c r="T130" i="1"/>
  <c r="S130" i="1"/>
  <c r="I130" i="1"/>
  <c r="T129" i="1"/>
  <c r="U129" i="1" s="1"/>
  <c r="I129" i="1"/>
  <c r="T128" i="1"/>
  <c r="S128" i="1"/>
  <c r="I128" i="1"/>
  <c r="T127" i="1"/>
  <c r="S127" i="1"/>
  <c r="I127" i="1"/>
  <c r="T126" i="1"/>
  <c r="S126" i="1"/>
  <c r="L126" i="1"/>
  <c r="H125" i="1"/>
  <c r="G125" i="1"/>
  <c r="T124" i="1"/>
  <c r="S124" i="1"/>
  <c r="T123" i="1"/>
  <c r="S123" i="1"/>
  <c r="T122" i="1"/>
  <c r="S122" i="1"/>
  <c r="S121" i="1"/>
  <c r="T120" i="1"/>
  <c r="S120" i="1"/>
  <c r="I120" i="1"/>
  <c r="T119" i="1"/>
  <c r="S119" i="1"/>
  <c r="I119" i="1"/>
  <c r="K118" i="1"/>
  <c r="J118" i="1"/>
  <c r="H118" i="1"/>
  <c r="G118" i="1"/>
  <c r="T115" i="1"/>
  <c r="S115" i="1"/>
  <c r="L115" i="1"/>
  <c r="T114" i="1"/>
  <c r="S114" i="1"/>
  <c r="I114" i="1"/>
  <c r="T113" i="1"/>
  <c r="S113" i="1"/>
  <c r="I113" i="1"/>
  <c r="T112" i="1"/>
  <c r="S112" i="1"/>
  <c r="L112" i="1"/>
  <c r="T111" i="1"/>
  <c r="S111" i="1"/>
  <c r="L111" i="1"/>
  <c r="T110" i="1"/>
  <c r="S110" i="1"/>
  <c r="T108" i="1"/>
  <c r="S108" i="1"/>
  <c r="L108" i="1"/>
  <c r="T107" i="1"/>
  <c r="S107" i="1"/>
  <c r="I107" i="1"/>
  <c r="T106" i="1"/>
  <c r="S106" i="1"/>
  <c r="I106" i="1"/>
  <c r="T105" i="1"/>
  <c r="S105" i="1"/>
  <c r="I105" i="1"/>
  <c r="K104" i="1"/>
  <c r="J104" i="1"/>
  <c r="H104" i="1"/>
  <c r="G104" i="1"/>
  <c r="I136" i="1" l="1"/>
  <c r="K103" i="1"/>
  <c r="U128" i="1"/>
  <c r="U131" i="1"/>
  <c r="U140" i="1"/>
  <c r="U141" i="1"/>
  <c r="U138" i="1" s="1"/>
  <c r="U106" i="1"/>
  <c r="U111" i="1"/>
  <c r="I125" i="1"/>
  <c r="I137" i="1"/>
  <c r="T138" i="1"/>
  <c r="L125" i="1"/>
  <c r="S136" i="1"/>
  <c r="I138" i="1"/>
  <c r="G103" i="1"/>
  <c r="U107" i="1"/>
  <c r="I118" i="1"/>
  <c r="S118" i="1"/>
  <c r="U132" i="1"/>
  <c r="U134" i="1"/>
  <c r="L137" i="1"/>
  <c r="S104" i="1"/>
  <c r="U115" i="1"/>
  <c r="U114" i="1"/>
  <c r="U142" i="1"/>
  <c r="U139" i="1"/>
  <c r="U105" i="1"/>
  <c r="U127" i="1"/>
  <c r="U130" i="1"/>
  <c r="I104" i="1"/>
  <c r="T104" i="1"/>
  <c r="U108" i="1"/>
  <c r="U113" i="1"/>
  <c r="U119" i="1"/>
  <c r="U126" i="1"/>
  <c r="U120" i="1"/>
  <c r="J103" i="1"/>
  <c r="U112" i="1"/>
  <c r="T118" i="1"/>
  <c r="H103" i="1"/>
  <c r="L104" i="1"/>
  <c r="U125" i="1" l="1"/>
  <c r="U118" i="1"/>
  <c r="L103" i="1"/>
  <c r="I103" i="1"/>
  <c r="T136" i="1"/>
  <c r="U136" i="1" s="1"/>
  <c r="U104" i="1"/>
  <c r="U137" i="1"/>
  <c r="S103" i="1"/>
  <c r="T103" i="1"/>
  <c r="T101" i="1"/>
  <c r="S101" i="1"/>
  <c r="T97" i="1"/>
  <c r="S97" i="1"/>
  <c r="I97" i="1"/>
  <c r="T96" i="1"/>
  <c r="S96" i="1"/>
  <c r="L96" i="1"/>
  <c r="T95" i="1"/>
  <c r="S95" i="1"/>
  <c r="L95" i="1"/>
  <c r="T94" i="1"/>
  <c r="S94" i="1"/>
  <c r="L94" i="1"/>
  <c r="T93" i="1"/>
  <c r="S93" i="1"/>
  <c r="L93" i="1"/>
  <c r="T92" i="1"/>
  <c r="S92" i="1"/>
  <c r="I92" i="1"/>
  <c r="T91" i="1"/>
  <c r="L91" i="1"/>
  <c r="T90" i="1"/>
  <c r="S90" i="1"/>
  <c r="I90" i="1"/>
  <c r="T89" i="1"/>
  <c r="S89" i="1"/>
  <c r="I89" i="1"/>
  <c r="T88" i="1"/>
  <c r="S88" i="1"/>
  <c r="T87" i="1"/>
  <c r="S87" i="1"/>
  <c r="I87" i="1"/>
  <c r="T86" i="1"/>
  <c r="S86" i="1"/>
  <c r="I86" i="1"/>
  <c r="T85" i="1"/>
  <c r="S85" i="1"/>
  <c r="I85" i="1"/>
  <c r="R84" i="1"/>
  <c r="Q84" i="1"/>
  <c r="P84" i="1"/>
  <c r="L83" i="1"/>
  <c r="L82" i="1"/>
  <c r="I81" i="1"/>
  <c r="K80" i="1"/>
  <c r="J80" i="1"/>
  <c r="H80" i="1"/>
  <c r="G80" i="1"/>
  <c r="L78" i="1"/>
  <c r="I77" i="1"/>
  <c r="L75" i="1"/>
  <c r="I73" i="1"/>
  <c r="I72" i="1"/>
  <c r="I71" i="1"/>
  <c r="I70" i="1"/>
  <c r="I69" i="1"/>
  <c r="K68" i="1"/>
  <c r="J68" i="1"/>
  <c r="H68" i="1"/>
  <c r="G68" i="1"/>
  <c r="I64" i="1"/>
  <c r="K63" i="1"/>
  <c r="J63" i="1"/>
  <c r="H63" i="1"/>
  <c r="G63" i="1"/>
  <c r="T16" i="1"/>
  <c r="S16" i="1"/>
  <c r="L16" i="1"/>
  <c r="T15" i="1"/>
  <c r="S15" i="1"/>
  <c r="T14" i="1"/>
  <c r="S14" i="1"/>
  <c r="T13" i="1"/>
  <c r="S13" i="1"/>
  <c r="L13" i="1"/>
  <c r="T12" i="1"/>
  <c r="S12" i="1"/>
  <c r="L12" i="1"/>
  <c r="T11" i="1"/>
  <c r="S11" i="1"/>
  <c r="L11" i="1"/>
  <c r="T10" i="1"/>
  <c r="S10" i="1"/>
  <c r="L10" i="1"/>
  <c r="S84" i="1" l="1"/>
  <c r="T84" i="1"/>
  <c r="U103" i="1"/>
  <c r="J62" i="1"/>
  <c r="I68" i="1"/>
  <c r="L80" i="1"/>
  <c r="S68" i="1"/>
  <c r="L84" i="1"/>
  <c r="U86" i="1"/>
  <c r="U90" i="1"/>
  <c r="U94" i="1"/>
  <c r="L63" i="1"/>
  <c r="I84" i="1"/>
  <c r="S63" i="1"/>
  <c r="T68" i="1"/>
  <c r="T80" i="1"/>
  <c r="U85" i="1"/>
  <c r="U89" i="1"/>
  <c r="U93" i="1"/>
  <c r="U97" i="1"/>
  <c r="H62" i="1"/>
  <c r="U92" i="1"/>
  <c r="U96" i="1"/>
  <c r="I63" i="1"/>
  <c r="S80" i="1"/>
  <c r="U87" i="1"/>
  <c r="U91" i="1"/>
  <c r="U95" i="1"/>
  <c r="G62" i="1"/>
  <c r="K62" i="1"/>
  <c r="L62" i="1" s="1"/>
  <c r="T63" i="1"/>
  <c r="L68" i="1"/>
  <c r="I80" i="1"/>
  <c r="U14" i="1"/>
  <c r="U10" i="1"/>
  <c r="U12" i="1"/>
  <c r="U15" i="1"/>
  <c r="U11" i="1"/>
  <c r="U13" i="1"/>
  <c r="U16" i="1"/>
  <c r="U68" i="1" l="1"/>
  <c r="U84" i="1"/>
  <c r="U63" i="1"/>
  <c r="U80" i="1"/>
  <c r="T62" i="1"/>
  <c r="U62" i="1" s="1"/>
  <c r="I62" i="1"/>
  <c r="U58" i="2" l="1"/>
  <c r="V58" i="2" s="1"/>
  <c r="T58" i="2"/>
  <c r="J58" i="2"/>
  <c r="U57" i="2"/>
  <c r="T57" i="2"/>
  <c r="M57" i="2"/>
  <c r="U56" i="2"/>
  <c r="V56" i="2" s="1"/>
  <c r="T56" i="2"/>
  <c r="M56" i="2"/>
  <c r="U55" i="2"/>
  <c r="V55" i="2" s="1"/>
  <c r="T55" i="2"/>
  <c r="J55" i="2"/>
  <c r="U54" i="2"/>
  <c r="V54" i="2" s="1"/>
  <c r="T54" i="2"/>
  <c r="M54" i="2"/>
  <c r="J54" i="2"/>
  <c r="U53" i="2"/>
  <c r="V53" i="2" s="1"/>
  <c r="T53" i="2"/>
  <c r="M53" i="2"/>
  <c r="U52" i="2"/>
  <c r="T52" i="2"/>
  <c r="J52" i="2"/>
  <c r="U51" i="2"/>
  <c r="V51" i="2" s="1"/>
  <c r="T51" i="2"/>
  <c r="J51" i="2"/>
  <c r="U50" i="2"/>
  <c r="V50" i="2" s="1"/>
  <c r="T50" i="2"/>
  <c r="J50" i="2"/>
  <c r="U49" i="2"/>
  <c r="V49" i="2" s="1"/>
  <c r="T49" i="2"/>
  <c r="J49" i="2"/>
  <c r="U48" i="2"/>
  <c r="T48" i="2"/>
  <c r="M48" i="2"/>
  <c r="U47" i="2"/>
  <c r="V47" i="2" s="1"/>
  <c r="T47" i="2"/>
  <c r="M47" i="2"/>
  <c r="U46" i="2"/>
  <c r="V46" i="2" s="1"/>
  <c r="T46" i="2"/>
  <c r="M46" i="2"/>
  <c r="U45" i="2"/>
  <c r="V45" i="2" s="1"/>
  <c r="T45" i="2"/>
  <c r="M45" i="2"/>
  <c r="U44" i="2"/>
  <c r="T44" i="2"/>
  <c r="J44" i="2"/>
  <c r="U43" i="2"/>
  <c r="V43" i="2" s="1"/>
  <c r="T43" i="2"/>
  <c r="J43" i="2"/>
  <c r="U42" i="2"/>
  <c r="V42" i="2" s="1"/>
  <c r="T42" i="2"/>
  <c r="J42" i="2"/>
  <c r="U41" i="2"/>
  <c r="V41" i="2" s="1"/>
  <c r="T41" i="2"/>
  <c r="J41" i="2"/>
  <c r="U40" i="2"/>
  <c r="T40" i="2"/>
  <c r="J40" i="2"/>
  <c r="U39" i="2"/>
  <c r="T39" i="2"/>
  <c r="J39" i="2"/>
  <c r="U38" i="2"/>
  <c r="V38" i="2" s="1"/>
  <c r="T38" i="2"/>
  <c r="J38" i="2"/>
  <c r="U37" i="2"/>
  <c r="V37" i="2" s="1"/>
  <c r="T37" i="2"/>
  <c r="J37" i="2"/>
  <c r="U36" i="2"/>
  <c r="T36" i="2"/>
  <c r="J36" i="2"/>
  <c r="U35" i="2"/>
  <c r="T35" i="2"/>
  <c r="J35" i="2"/>
  <c r="U34" i="2"/>
  <c r="V34" i="2" s="1"/>
  <c r="T34" i="2"/>
  <c r="J34" i="2"/>
  <c r="U33" i="2"/>
  <c r="V33" i="2" s="1"/>
  <c r="T33" i="2"/>
  <c r="J33" i="2"/>
  <c r="U32" i="2"/>
  <c r="T32" i="2"/>
  <c r="T31" i="2" s="1"/>
  <c r="J32" i="2"/>
  <c r="L31" i="2"/>
  <c r="M31" i="2" s="1"/>
  <c r="K31" i="2"/>
  <c r="I31" i="2"/>
  <c r="H31" i="2"/>
  <c r="U30" i="2"/>
  <c r="V30" i="2" s="1"/>
  <c r="T30" i="2"/>
  <c r="M30" i="2"/>
  <c r="U29" i="2"/>
  <c r="T29" i="2"/>
  <c r="M29" i="2"/>
  <c r="U28" i="2"/>
  <c r="T28" i="2"/>
  <c r="M28" i="2"/>
  <c r="U27" i="2"/>
  <c r="V27" i="2" s="1"/>
  <c r="T27" i="2"/>
  <c r="U26" i="2"/>
  <c r="T26" i="2"/>
  <c r="M26" i="2"/>
  <c r="U25" i="2"/>
  <c r="T25" i="2"/>
  <c r="T24" i="2" s="1"/>
  <c r="J25" i="2"/>
  <c r="L24" i="2"/>
  <c r="K24" i="2"/>
  <c r="I24" i="2"/>
  <c r="J24" i="2" s="1"/>
  <c r="H24" i="2"/>
  <c r="U23" i="2"/>
  <c r="T23" i="2"/>
  <c r="J23" i="2"/>
  <c r="U22" i="2"/>
  <c r="T22" i="2"/>
  <c r="M22" i="2"/>
  <c r="U21" i="2"/>
  <c r="V21" i="2" s="1"/>
  <c r="T21" i="2"/>
  <c r="M21" i="2"/>
  <c r="U20" i="2"/>
  <c r="V20" i="2" s="1"/>
  <c r="T20" i="2"/>
  <c r="M20" i="2"/>
  <c r="U19" i="2"/>
  <c r="T19" i="2"/>
  <c r="J19" i="2"/>
  <c r="U18" i="2"/>
  <c r="T18" i="2"/>
  <c r="M18" i="2"/>
  <c r="U17" i="2"/>
  <c r="V17" i="2" s="1"/>
  <c r="T17" i="2"/>
  <c r="J17" i="2"/>
  <c r="U16" i="2"/>
  <c r="V16" i="2" s="1"/>
  <c r="T16" i="2"/>
  <c r="J16" i="2"/>
  <c r="U15" i="2"/>
  <c r="T15" i="2"/>
  <c r="J15" i="2"/>
  <c r="U14" i="2"/>
  <c r="T14" i="2"/>
  <c r="J14" i="2"/>
  <c r="U13" i="2"/>
  <c r="V13" i="2" s="1"/>
  <c r="T13" i="2"/>
  <c r="J13" i="2"/>
  <c r="U12" i="2"/>
  <c r="V12" i="2" s="1"/>
  <c r="T12" i="2"/>
  <c r="J12" i="2"/>
  <c r="U11" i="2"/>
  <c r="T11" i="2"/>
  <c r="J11" i="2"/>
  <c r="U10" i="2"/>
  <c r="T10" i="2"/>
  <c r="T9" i="2" s="1"/>
  <c r="J10" i="2"/>
  <c r="L9" i="2"/>
  <c r="K9" i="2"/>
  <c r="I9" i="2"/>
  <c r="J9" i="2" s="1"/>
  <c r="H9" i="2"/>
  <c r="U8" i="2"/>
  <c r="T8" i="2"/>
  <c r="M8" i="2"/>
  <c r="U7" i="2"/>
  <c r="T7" i="2"/>
  <c r="M7" i="2"/>
  <c r="U6" i="2"/>
  <c r="V6" i="2" s="1"/>
  <c r="T6" i="2"/>
  <c r="J6" i="2"/>
  <c r="U5" i="2"/>
  <c r="V5" i="2" s="1"/>
  <c r="T5" i="2"/>
  <c r="M5" i="2"/>
  <c r="U4" i="2"/>
  <c r="T4" i="2"/>
  <c r="J4" i="2"/>
  <c r="U3" i="2"/>
  <c r="T3" i="2"/>
  <c r="T2" i="2" s="1"/>
  <c r="J3" i="2"/>
  <c r="L2" i="2"/>
  <c r="K2" i="2"/>
  <c r="K1" i="2" s="1"/>
  <c r="I2" i="2"/>
  <c r="J2" i="2" s="1"/>
  <c r="H2" i="2"/>
  <c r="L1" i="2"/>
  <c r="I1" i="2"/>
  <c r="H1" i="2"/>
  <c r="T1" i="2" l="1"/>
  <c r="M1" i="2"/>
  <c r="U2" i="2"/>
  <c r="U9" i="2"/>
  <c r="V9" i="2" s="1"/>
  <c r="U24" i="2"/>
  <c r="V24" i="2" s="1"/>
  <c r="J1" i="2"/>
  <c r="M2" i="2"/>
  <c r="V4" i="2"/>
  <c r="V8" i="2"/>
  <c r="M9" i="2"/>
  <c r="V11" i="2"/>
  <c r="V15" i="2"/>
  <c r="V19" i="2"/>
  <c r="V23" i="2"/>
  <c r="M24" i="2"/>
  <c r="V26" i="2"/>
  <c r="V29" i="2"/>
  <c r="V32" i="2"/>
  <c r="V36" i="2"/>
  <c r="V40" i="2"/>
  <c r="V44" i="2"/>
  <c r="V48" i="2"/>
  <c r="V52" i="2"/>
  <c r="V57" i="2"/>
  <c r="V3" i="2"/>
  <c r="V7" i="2"/>
  <c r="V10" i="2"/>
  <c r="V14" i="2"/>
  <c r="V18" i="2"/>
  <c r="V22" i="2"/>
  <c r="V25" i="2"/>
  <c r="V28" i="2"/>
  <c r="J31" i="2"/>
  <c r="U31" i="2"/>
  <c r="V31" i="2" s="1"/>
  <c r="V35" i="2"/>
  <c r="V39" i="2"/>
  <c r="V2" i="2" l="1"/>
  <c r="U1" i="2"/>
  <c r="V1" i="2" s="1"/>
</calcChain>
</file>

<file path=xl/sharedStrings.xml><?xml version="1.0" encoding="utf-8"?>
<sst xmlns="http://schemas.openxmlformats.org/spreadsheetml/2006/main" count="1433" uniqueCount="650">
  <si>
    <t>Наименование программы, подпрограммы, отдельных мероприятий</t>
  </si>
  <si>
    <t>Наименование главного распорядителя бюджетных средств (ГРБС)</t>
  </si>
  <si>
    <t>Код бюджетной классификации</t>
  </si>
  <si>
    <t>Местный бюджет</t>
  </si>
  <si>
    <t>Краевой бюджет &lt;**&gt;</t>
  </si>
  <si>
    <t>Федеральный бюджет</t>
  </si>
  <si>
    <t>Внебюджетные источники  **</t>
  </si>
  <si>
    <t>итого финансирования по программе,подпрограмме,отдельным мероприятиям</t>
  </si>
  <si>
    <t>План годовой</t>
  </si>
  <si>
    <t>Фактич. исполнение</t>
  </si>
  <si>
    <t>% выполнения плана</t>
  </si>
  <si>
    <t>ГРБС</t>
  </si>
  <si>
    <t>РзПР</t>
  </si>
  <si>
    <t>ЦСР</t>
  </si>
  <si>
    <t>ВР</t>
  </si>
  <si>
    <t>9 / 8</t>
  </si>
  <si>
    <t>12 / 11</t>
  </si>
  <si>
    <t>15 / 14</t>
  </si>
  <si>
    <t>8+11+14+17</t>
  </si>
  <si>
    <t>9+12+15+18</t>
  </si>
  <si>
    <t>21 / 20</t>
  </si>
  <si>
    <t>МП «Развитие сельского хозяйства и регулирование рынков сельскохозяйственной продукции, сырья и продовольствия в Большеулуйском районе»</t>
  </si>
  <si>
    <t> «Развитие сельского хозяйства и регулирование рынков сельскохозяйственной продукции, сырья и продовольствия в Большеулуйском районе»</t>
  </si>
  <si>
    <t>Администрация Большеулуйского района</t>
  </si>
  <si>
    <t>0405</t>
  </si>
  <si>
    <t>0412</t>
  </si>
  <si>
    <t xml:space="preserve">Обеспечение деятельности специалистов, осуществляющих отдельные государственные полномочия по решению вопросов поддержки сельскохозяйственного производства </t>
  </si>
  <si>
    <t>0</t>
  </si>
  <si>
    <t>СВОДНЫЙ ОТЧЕТ</t>
  </si>
  <si>
    <t>МП "Защита населения и территории Большеулуйского района от чрезвычайных ситуаций природного и техногенного характера"</t>
  </si>
  <si>
    <r>
      <t>Подпрограмма 1</t>
    </r>
    <r>
      <rPr>
        <sz val="10"/>
        <rFont val="Times New Roman"/>
        <family val="1"/>
        <charset val="204"/>
      </rPr>
      <t xml:space="preserve"> Обеспечение предупреждения возникновения и развития чрезвычайных ситуаций природного и техногенного характера, снижение ущерба и потерь от ЧС муниципального характера</t>
    </r>
  </si>
  <si>
    <t xml:space="preserve"> </t>
  </si>
  <si>
    <t>Мероприятие 1. Чернение льда на затороопасных участках р.Чулым</t>
  </si>
  <si>
    <t>Мероприятие2. Проведение аттестации автоматической системы для обеспечения безопасности информации, составляющие государственную тайну</t>
  </si>
  <si>
    <t xml:space="preserve">Мероприятие 3. Обеспечение условий работы и оплаты труда сотрудников ЕДДС района. </t>
  </si>
  <si>
    <t xml:space="preserve"> Мероприятие 4.                  Производство минерализованных полос и уход за ними в нас. пунктах</t>
  </si>
  <si>
    <r>
      <t xml:space="preserve">Подпрограмма 2 </t>
    </r>
    <r>
      <rPr>
        <sz val="10"/>
        <rFont val="Times New Roman"/>
        <family val="1"/>
        <charset val="204"/>
      </rPr>
      <t xml:space="preserve">                 Обеспечение профилактики и тушения пожаров         </t>
    </r>
  </si>
  <si>
    <r>
      <t xml:space="preserve">Подпрограмма 3. </t>
    </r>
    <r>
      <rPr>
        <sz val="10"/>
        <rFont val="Times New Roman"/>
        <family val="1"/>
        <charset val="204"/>
      </rPr>
      <t>Противодействие экстремизму и терроризму</t>
    </r>
  </si>
  <si>
    <t>Мероприятие 1.                  Монтаж и ремонт видеонаблюдения</t>
  </si>
  <si>
    <t>МП "Развитие физической культуры, спорта в Большеулуйском районе Красноярского края"</t>
  </si>
  <si>
    <t xml:space="preserve">Муниципальная программа: Развитие физической культуры, спорта в Большеулуйском районе Красноярского края </t>
  </si>
  <si>
    <t>111</t>
  </si>
  <si>
    <t>1102</t>
  </si>
  <si>
    <t>0910000000</t>
  </si>
  <si>
    <t>Предоставление субсидии муниципальному бюджетному учреждению "Большеулуйскийфизкультурно-спортивный клуб по месту жительства "Олимп"" на выполнение муниципального задания</t>
  </si>
  <si>
    <t>Региональные выплаты и выплаты, обеспечивающие уровень заработной платы работникам бюджетной сферы не ниже размера минимальной заработной платы</t>
  </si>
  <si>
    <t>612</t>
  </si>
  <si>
    <t>0702</t>
  </si>
  <si>
    <t>100</t>
  </si>
  <si>
    <t>МП «Развитие культуры  Большеулуйского района»</t>
  </si>
  <si>
    <t>Муниципальная программа Большеулуйского района "Развитие культуры Большеулуйского района"</t>
  </si>
  <si>
    <t xml:space="preserve">Обеспечение деятельности (оказание услуг) МБУК "Большеулуйская ЦБС" 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</si>
  <si>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по министерству финансов Красноярского края в рамках непрограммных расходов отдельных органов исполнительной власт</t>
  </si>
  <si>
    <t>Организация и проведение районных национальных праздников:"Янов день", "Адвент", "Сабантуй"</t>
  </si>
  <si>
    <t>244</t>
  </si>
  <si>
    <t>Празднование Дня Победы в ВОВ 1941-1945гг</t>
  </si>
  <si>
    <t>Региональные выплаты и ваты,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</si>
  <si>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Персональные выплаты, устанавливаемые в целях повышения оплаты труда молодым специалистам, персональные выплаты,устанавливаемые с учетом опыта работы при наличии ученой степени, почетного звания, нагрудного знака (значка) в рамках непрограммных расходов отдельных отганов исполнительной власти</t>
  </si>
  <si>
    <t>Обеспечение деятельности (оказание услуг), создание нормативных условий хранения архивных документов, исключающих их хищение и утрату, формирование современной информационно-технологической инфраструктуры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</si>
  <si>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</si>
  <si>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111, 119</t>
  </si>
  <si>
    <t>Обеспечение деятельности (оказание услуг)(субсидия на основную деятельность) МБОУ ДОД "Детская школа искусств"</t>
  </si>
  <si>
    <t>Обеспечение деятельности (оказание услуг) МКУ "Управление культуры Большеулуйского района"</t>
  </si>
  <si>
    <t>Поддержка отрасли культуры</t>
  </si>
  <si>
    <r>
      <rPr>
        <b/>
        <sz val="10"/>
        <rFont val="Times New Roman"/>
        <family val="1"/>
        <charset val="204"/>
      </rPr>
      <t>Муниципальная программа</t>
    </r>
    <r>
      <rPr>
        <sz val="10"/>
        <rFont val="Times New Roman"/>
        <family val="1"/>
        <charset val="204"/>
      </rPr>
      <t xml:space="preserve"> "Реформирование  и модернизация жилищно-коммунального  хозяйства и  повышение  энергетической эффективности  в  Большеулуйском районе"   </t>
    </r>
  </si>
  <si>
    <r>
      <rPr>
        <b/>
        <sz val="10"/>
        <rFont val="Times New Roman"/>
        <family val="1"/>
        <charset val="204"/>
      </rPr>
      <t>Подпрограмма 1</t>
    </r>
    <r>
      <rPr>
        <sz val="10"/>
        <rFont val="Times New Roman"/>
        <family val="1"/>
        <charset val="204"/>
      </rPr>
      <t xml:space="preserve"> "Развитие и модернизация объектов коммунальной инфраструктуры"</t>
    </r>
  </si>
  <si>
    <t>Администрация  Большеулуйского района</t>
  </si>
  <si>
    <t>0400000000</t>
  </si>
  <si>
    <t>Мероприятие 1. Субсидия на содержание биотермической ямы</t>
  </si>
  <si>
    <t>0502</t>
  </si>
  <si>
    <t>0410000010</t>
  </si>
  <si>
    <t>Мероприятие 2. Субсидия на  транспортировку трупов  до морга</t>
  </si>
  <si>
    <t>0410000020</t>
  </si>
  <si>
    <t>Мероприятие 3. Субсидия на   погребение умерших не имеющих родственных связей</t>
  </si>
  <si>
    <t>0410000050</t>
  </si>
  <si>
    <t>0505</t>
  </si>
  <si>
    <t>МКУ"Служба заказчика"</t>
  </si>
  <si>
    <t>0450000000</t>
  </si>
  <si>
    <t>Расходы на выплату  на выплату персоналу  казенных учреждений</t>
  </si>
  <si>
    <t>0450000980</t>
  </si>
  <si>
    <t>Отдельное мероприятие</t>
  </si>
  <si>
    <t>0490000000</t>
  </si>
  <si>
    <t>0490075700</t>
  </si>
  <si>
    <t>0410</t>
  </si>
  <si>
    <t>0490000030</t>
  </si>
  <si>
    <t xml:space="preserve">МП "Реформирование  и модернизация жилищно-коммунального  хозяйства и  повышение  энергетической эффективности  в  Большеулуйском районе"   </t>
  </si>
  <si>
    <t>ФЭУ администрации Большеулуйского района</t>
  </si>
  <si>
    <t>094</t>
  </si>
  <si>
    <t xml:space="preserve">МП "Управление муниципальными финансами" </t>
  </si>
  <si>
    <t>Муниципальная программа "Развитие субъектов малого и среднего предпринимательства в Большеулуйском районе"</t>
  </si>
  <si>
    <t>МП "Развитие субъектов малого и среднего предпринимательства в Большеулуйском районе"</t>
  </si>
  <si>
    <t>Организация и поддержка районных конкурсов профессионального мастерства</t>
  </si>
  <si>
    <t>Вручение ежегодных молодежных премий Главы Большеулуйского района</t>
  </si>
  <si>
    <t>Проведение Новогоднего бала для талантливой молодежи</t>
  </si>
  <si>
    <t>Участие учащейся и рабочей молодежи в краевых и зональных слетах, прохождение курсов повышения квалификации специалистов ОДМ и МЦ</t>
  </si>
  <si>
    <t>Предоставление субсидии  муниципальному бюджетному  учреждению   "Многопрофильный молодежный центр Большеулуйского района" на выполнение муниципального задания</t>
  </si>
  <si>
    <t>МП «Молодежь Большеулуйского района»</t>
  </si>
  <si>
    <t>1200000000</t>
  </si>
  <si>
    <r>
      <rPr>
        <b/>
        <sz val="10"/>
        <rFont val="Times New Roman"/>
        <family val="1"/>
        <charset val="204"/>
      </rPr>
      <t>Подпрограмма 1</t>
    </r>
    <r>
      <rPr>
        <sz val="10"/>
        <rFont val="Times New Roman"/>
        <family val="1"/>
        <charset val="204"/>
      </rPr>
      <t xml:space="preserve"> "Дороги Больлшеулуйского района"</t>
    </r>
  </si>
  <si>
    <t>Финансовый отдел Администрации Большеулуйского района</t>
  </si>
  <si>
    <t>0409</t>
  </si>
  <si>
    <t>1210000000</t>
  </si>
  <si>
    <t>0408</t>
  </si>
  <si>
    <t>1220000000</t>
  </si>
  <si>
    <t>1230000030</t>
  </si>
  <si>
    <t>240</t>
  </si>
  <si>
    <t>0709</t>
  </si>
  <si>
    <t>1004</t>
  </si>
  <si>
    <t>1003</t>
  </si>
  <si>
    <t>Программа "Развитие образования Большеулуйского района"</t>
  </si>
  <si>
    <t>Обеспечение функционирования муниципальных дошкольных образовательных учреждений в рамках подпрограммы "Развитие дошкольного, общего образования детей" муниципальной программы "Развитие образования Большеулуйского района"</t>
  </si>
  <si>
    <t>отдел образования администрации Большеулуйского района</t>
  </si>
  <si>
    <t>137</t>
  </si>
  <si>
    <t>0701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</si>
  <si>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образования детей" муниципальной программы "Развитие образования Большеулуйского района"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</si>
  <si>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</si>
  <si>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0220075880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</si>
  <si>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</si>
  <si>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0220074080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</si>
  <si>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</si>
  <si>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0220075540</t>
  </si>
  <si>
    <t>Субвенции бюджетам муниципальных образований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</si>
  <si>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0220075560</t>
  </si>
  <si>
    <t>Обеспечение деятельности (оказание услуг) муниципальных общеобразовательных учреждений в рамках подпрограммы "Развитие дошкольного, общего образования детей" муниципальной программы "Развитие образования Большеулуйского района"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</si>
  <si>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</si>
  <si>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0220075640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</si>
  <si>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 детей" гос.программы Красноярского края "Развитие образования"</t>
  </si>
  <si>
    <t>0220074090</t>
  </si>
  <si>
    <t>Субвенции бюджетам муниципальных образований на обеспечение питанием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</si>
  <si>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0220075660</t>
  </si>
  <si>
    <t>Организация проведения военно-полевых сборов в общеобразовательных учреждениях</t>
  </si>
  <si>
    <t>0220075630</t>
  </si>
  <si>
    <t>0707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</si>
  <si>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</t>
  </si>
  <si>
    <t>0240075520</t>
  </si>
  <si>
    <t>Подпрограмма "Обеспечение реализации муниципальной программы и прочие мероприятия в области образования"</t>
  </si>
  <si>
    <t>Руководство и управление в сфере установленных функций в рамках подпрограммы "Обеспечение реализации муниципальной программы и прочие мероприятия в области образования" муниципальной программы "Развитие образования Большеулуйского района"</t>
  </si>
  <si>
    <t>0250000990</t>
  </si>
  <si>
    <t>Обеспечение предоставления услуг в сфере образования в рамках подпрограммы "Обеспечение реализации муниципальной программы и прочие мероприятия в области образования" муниципальной программы "Развитие образования Большеулуйского района"</t>
  </si>
  <si>
    <t>0250000980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</si>
  <si>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в области образования" муниципальной программы "Развитие образования Большеулуйского района"</t>
  </si>
  <si>
    <t>Обеспечение деятельности (оказание услуг) ПМПК в рамках подпрограммы "Обеспечение реализации муниципальной программы и прочие мероприятия в области образования" муниципальной программы "Развитие образования Большеулуйского района"</t>
  </si>
  <si>
    <t>МП "Эффективное управление муниципальным имуществом и земельными отношениями"</t>
  </si>
  <si>
    <t>Мероприятие1.  Приобретение формы для осуществления деятельности добровольной народной дружины</t>
  </si>
  <si>
    <t>Мероприятие 2. Поощрение граждан, оказывающих содействие в охране общественного порядка</t>
  </si>
  <si>
    <t xml:space="preserve">Подпрограмма 1 "Культурное наследие Большеулуйского района" </t>
  </si>
  <si>
    <t>.0801</t>
  </si>
  <si>
    <t>1.1</t>
  </si>
  <si>
    <t>.0810000010</t>
  </si>
  <si>
    <t>1.2</t>
  </si>
  <si>
    <t>Субсидия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</si>
  <si>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.0810010110</t>
  </si>
  <si>
    <t>1.3</t>
  </si>
  <si>
    <t>.0810010210</t>
  </si>
  <si>
    <t>1.4</t>
  </si>
  <si>
    <t>.0810010310</t>
  </si>
  <si>
    <t>1.5</t>
  </si>
  <si>
    <t>Средства на повышение размеров оплаты труда основного персонала библиотек и музеев Красноярского края по министерству культуры Красноярского края по министерству культуры Красноярского края в рамках непрограммных расходов отдельных органов исполнительной власти</t>
  </si>
  <si>
    <t>.0810010490</t>
  </si>
  <si>
    <t>2</t>
  </si>
  <si>
    <t xml:space="preserve">Подпрограмма 2 "Искусство и народное творчество Большеулуйского района" </t>
  </si>
  <si>
    <t>2.1</t>
  </si>
  <si>
    <t>.0820000010</t>
  </si>
  <si>
    <t>2.2</t>
  </si>
  <si>
    <t>Обеспечение деятельности (оказание услуг)  (субсидия на иные цели) МБУК "Большеулуйский ЦКС"</t>
  </si>
  <si>
    <t>.0820000020</t>
  </si>
  <si>
    <t>2.3</t>
  </si>
  <si>
    <t>.0820000030</t>
  </si>
  <si>
    <t>2.4</t>
  </si>
  <si>
    <t>Организация и проведение фестивалей народного, эстрадного, патриотического творчества</t>
  </si>
  <si>
    <t>.0820000040</t>
  </si>
  <si>
    <t>2.5</t>
  </si>
  <si>
    <t>Обеспечениефункционирования муниципальных учреждений культуры</t>
  </si>
  <si>
    <t>.0820000050</t>
  </si>
  <si>
    <t>2.6</t>
  </si>
  <si>
    <t>Обеспечение деятельности (оказание услуг) (субсидия на иные цели) МБУК "ЦКС"</t>
  </si>
  <si>
    <t>.0820000060</t>
  </si>
  <si>
    <t>2.7</t>
  </si>
  <si>
    <t>.0820010110</t>
  </si>
  <si>
    <t>2.8</t>
  </si>
  <si>
    <t>.0820010210</t>
  </si>
  <si>
    <t>2.9</t>
  </si>
  <si>
    <t>.0820010310</t>
  </si>
  <si>
    <t>2.10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</si>
  <si>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</t>
  </si>
  <si>
    <t>.0820010490</t>
  </si>
  <si>
    <t>2.11</t>
  </si>
  <si>
    <t>Мероприятие, направленное на поддержку художественных народных ремесел и декоративно-прикладного искусства, за счет краевого бюджета</t>
  </si>
  <si>
    <t>.0820021380</t>
  </si>
  <si>
    <t>2.12</t>
  </si>
  <si>
    <t>Мероприятие, направленное на поддержку художественных народных ремесел и декоративно-прикладного искусства, за счет районного бюджета</t>
  </si>
  <si>
    <t>.08200S1380</t>
  </si>
  <si>
    <t>3</t>
  </si>
  <si>
    <t xml:space="preserve">Подпрограмма 3 "Развитие архивного дела в Большеулуйском районе" </t>
  </si>
  <si>
    <t>.0113</t>
  </si>
  <si>
    <t>3.1</t>
  </si>
  <si>
    <t>.0830000010</t>
  </si>
  <si>
    <t>111, 112, 119, 244, 853</t>
  </si>
  <si>
    <t>3.2</t>
  </si>
  <si>
    <t>.0830010110</t>
  </si>
  <si>
    <t>3.3</t>
  </si>
  <si>
    <t>.0830010210</t>
  </si>
  <si>
    <t>3.4</t>
  </si>
  <si>
    <t>финансовое обеспечение государственных полномочий в области архивного дела переданных органам местного самоуправления Красноярского края</t>
  </si>
  <si>
    <t>.0830075190</t>
  </si>
  <si>
    <t>4</t>
  </si>
  <si>
    <t>Подпрограмма 4 "Обеспечение условий реализации программы и прочие мероприятия"</t>
  </si>
  <si>
    <t>4.1</t>
  </si>
  <si>
    <t>.0703</t>
  </si>
  <si>
    <t>.0840000010</t>
  </si>
  <si>
    <t>4.2</t>
  </si>
  <si>
    <t>.0840000020</t>
  </si>
  <si>
    <t>4.3</t>
  </si>
  <si>
    <t>Проведение районных семинаров, творческих лабораторий, мастер-классов с приглашением иногородних специалистов</t>
  </si>
  <si>
    <t>.0840000030</t>
  </si>
  <si>
    <t>4.4</t>
  </si>
  <si>
    <t>Обеспечение деятельности МКУ "Служба обеспечения"</t>
  </si>
  <si>
    <t>.0804</t>
  </si>
  <si>
    <t>.0840000050</t>
  </si>
  <si>
    <t>4.5</t>
  </si>
  <si>
    <t>Финансовое обеспечение мероприятия на развитие материально-технической базы объектов Большеулуйского муниципального района Красноярского края за счет безвозмездных поступлений от Большеулуйского сельсовета (субсидия на иные цели)</t>
  </si>
  <si>
    <t>.0840000060</t>
  </si>
  <si>
    <t>4.6</t>
  </si>
  <si>
    <t>Региональные выплаты  и выплаты, обеспечивающие  уровень заработной платы работников бюджетной сферы не ниже размера минимальной заработной платы (МРОТ), МБОУ ДО "Детская школа искусств" за счет краевого бюджета</t>
  </si>
  <si>
    <t>.0840010110</t>
  </si>
  <si>
    <t>4.7</t>
  </si>
  <si>
    <t>Региональные выплаты  и выплаты, обеспечивающие  уровень заработной платы работников бюджетной сферы не ниже размера минимальной заработной платы (МРОТ),  за счет краевого бюджета</t>
  </si>
  <si>
    <t>4.8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</si>
  <si>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ДШИ</t>
  </si>
  <si>
    <t>.0840010210</t>
  </si>
  <si>
    <t>4.9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</si>
  <si>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</t>
  </si>
  <si>
    <t>4.10</t>
  </si>
  <si>
    <t>Субсидия на реализацию социокультурных проектов муниципальных учреждений культуры и образовательных организаций в области культуры (субсидия на иные цели)</t>
  </si>
  <si>
    <t>.0840074810</t>
  </si>
  <si>
    <t>4.11</t>
  </si>
  <si>
    <t>Обеспечение развития и укрепления материально-технической базы муниципальных домов культуры за счет средств краевого бюджета</t>
  </si>
  <si>
    <t>08400L4670</t>
  </si>
  <si>
    <t>4.12</t>
  </si>
  <si>
    <t>08400L5190</t>
  </si>
  <si>
    <t>08500R5190</t>
  </si>
  <si>
    <t>4.13</t>
  </si>
  <si>
    <t>Реализация социокультурных проектов в области культуры за счет средств местного бюджета</t>
  </si>
  <si>
    <t>08400S4810</t>
  </si>
  <si>
    <t>Муниципальная программа: Управление муниципальными финансами</t>
  </si>
  <si>
    <t>Подпрограмма 1: Создание условий для эффективного и ответственного управления муниципальными финансами, повышения устойчивости бюджетов поселений Большеулуйского района</t>
  </si>
  <si>
    <t>1810000010                 1810076010</t>
  </si>
  <si>
    <t>Подпрограмма 2: Управление муниципальным долгом Большеулуйского района</t>
  </si>
  <si>
    <t>1830000980</t>
  </si>
  <si>
    <t>111      112      119      244      853</t>
  </si>
  <si>
    <t>Подпрограмма 4: Обеспечение реализации муниципальной программы и прочие мероприятия</t>
  </si>
  <si>
    <t>1810000990</t>
  </si>
  <si>
    <t>121      122      129      244      852      853</t>
  </si>
  <si>
    <t>1010000020</t>
  </si>
  <si>
    <t>1010000040</t>
  </si>
  <si>
    <t>Проведение мероприятий, направленных на вовлечение молодых семей Большеулуйского района в общественную деятельность Фестиваль «Семейный»</t>
  </si>
  <si>
    <t>1010000050</t>
  </si>
  <si>
    <t>1010000070</t>
  </si>
  <si>
    <t>1010000080</t>
  </si>
  <si>
    <t>Проведение Фестиваля КВН</t>
  </si>
  <si>
    <t>Проведение турнира по Брейн-рингу</t>
  </si>
  <si>
    <t>1010000090</t>
  </si>
  <si>
    <t>1010000100</t>
  </si>
  <si>
    <t>Проведение инфраструктурного проекта Территория2020</t>
  </si>
  <si>
    <t>1010000120</t>
  </si>
  <si>
    <t>1010000130</t>
  </si>
  <si>
    <t>Реализация субсидии направленной на поддержку деятельности муниципальных молодежных центров</t>
  </si>
  <si>
    <t>1010074560</t>
  </si>
  <si>
    <t>Подпрограмма 2: «Патриотическое воспитание молодежи Большеулуйского района»</t>
  </si>
  <si>
    <t>Проведение фестиваля-конкурса «Ты нужен России»</t>
  </si>
  <si>
    <t>Предоставление социальных выплат молодым семьям на приобретение (строительство жилья)</t>
  </si>
  <si>
    <t>10300L4970</t>
  </si>
  <si>
    <t>1210075080</t>
  </si>
  <si>
    <t>1210075090</t>
  </si>
  <si>
    <t>Подпрограмма "Развитие дошкольного, общего образования детей"</t>
  </si>
  <si>
    <t>0220078400</t>
  </si>
  <si>
    <t>02200S8400</t>
  </si>
  <si>
    <t>02200S5630</t>
  </si>
  <si>
    <t>Мероприятие на организацию отдыха детей и их оздоровление за счет средств краевого бюджета в рамках подпрограммы "Развитие дошкольного, общего образования детей" муниципальной программы "Развитие образования Большеулуйского района"</t>
  </si>
  <si>
    <t>0220076490</t>
  </si>
  <si>
    <t>Подпрограмма "Развитие кадрового потенциала отрасли"</t>
  </si>
  <si>
    <t>Подпрограмма «Господдержка детей сирот, расширение практики применения семейных форм воспитания»</t>
  </si>
  <si>
    <t>70,0</t>
  </si>
  <si>
    <t>0,0</t>
  </si>
  <si>
    <t>Организация и проведение творческих мастерских, лабораторий, мастер-классов, выставок, направленных на сохранение, возрождение, развитие народных промыслов в Большеулуйском районе</t>
  </si>
  <si>
    <t>.0820000070</t>
  </si>
  <si>
    <t>Финансовое обеспечение мероприятий по проведению районных семинаров, творческих лабораторий, мастер-классов с приглашением иногородних специалистов</t>
  </si>
  <si>
    <t>Финансовое обеспечение мероприятий по проведению независимой оценки качества условий оказания услуг организациями культуры</t>
  </si>
  <si>
    <t>Финансовое обеспечение мероприятий по проведению конкурса на лучшее учреждение культуры Большеулуйского района</t>
  </si>
  <si>
    <t>0410000030</t>
  </si>
  <si>
    <t>049D276450</t>
  </si>
  <si>
    <t>1010000010</t>
  </si>
  <si>
    <t>1010000060</t>
  </si>
  <si>
    <t>10100S4560</t>
  </si>
  <si>
    <t>1010000110</t>
  </si>
  <si>
    <t>1020000010</t>
  </si>
  <si>
    <t>1020000020</t>
  </si>
  <si>
    <t>МП " Развитие транспортной системы"</t>
  </si>
  <si>
    <t>Мероприятие 2 обслуживание спутниковой системы ГЛОНАСС</t>
  </si>
  <si>
    <t>0113</t>
  </si>
  <si>
    <t>Финансовое обеспечение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средств краевого бюджета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</si>
  <si>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Финансовое обеспечение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средств районного бюджета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</si>
  <si>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0703</t>
  </si>
  <si>
    <t>02200S6490</t>
  </si>
  <si>
    <t>МП "Развитие образования Большеулуйского района"</t>
  </si>
  <si>
    <t>0220010490</t>
  </si>
  <si>
    <t>Предоставление питания обучающимся в муниципальных образовательных организациях, реализующих основные общеобразовательные программы, за счет средств родительской платы в рамках подпрограммы «Развитие дошкольного, общего образования детей» муниципальной пр</t>
  </si>
  <si>
    <t>Обеспечение образовательной среды общеобразовательных организаций, реализующих программ начального общего, основного общего, среднего общего образования</t>
  </si>
  <si>
    <t>Ежемесячное денежное вознаграждение за классное руководство педагогическим работникам муниципальных образовательных организаций 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</si>
  <si>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0220053030</t>
  </si>
  <si>
    <t>Финансовое обеспечение мероприятий направленных на развитие инфраструктуры общеобразовательных организаций за счет средств краевого бюджета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</si>
  <si>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Финансовое обеспечение мероприятий направленных на развитие инфраструктуры общеобразовательных организаций за счет средств районного бюджета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</si>
  <si>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Мероприятие на организацию отдыха детей и их оздоровление за счет средств районного бюджета в рамках подпрограммы "Развитие дошкольного, общего образования детей" муниципальной программы "Развитие образования Большеулуйского района"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</si>
  <si>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</si>
  <si>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Финансовое обеспечение работы муниципального опорного центра дополнительного образования (МОЦ) за счет средств районного бюджета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</si>
  <si>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Предоставление субсидии МБУДО "Большеулуйская ДЮСШ" на выполнение муниципального задания, в рамках подпрограммы «Развитие дошкольного, общего образования детей» муниципальной программы Большеулуйского района «Развитие образования Большеулуйского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</si>
  <si>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МБУДО "Большеулуйская ДЮСШ" в рамках подпрограммы «Развитие дошкольного, общего образования детей» муниципальной программы Большеулуйского района «Развитие образования Большеулуйского района»</t>
  </si>
  <si>
    <t>Финансовое обеспечение  на организацию и обеспечениеобучающихся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</si>
  <si>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02200L3040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</si>
  <si>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по договорам найма,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</si>
  <si>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02400L0820</t>
  </si>
  <si>
    <t>0250010490</t>
  </si>
  <si>
    <t>Подпрограмма1. "Обеспечение реализации муниципальной программы"</t>
  </si>
  <si>
    <t>120</t>
  </si>
  <si>
    <t>Мероприятие 1 Финансовое обеспечение государственных полномочий по организации проведения мероприятий при осуществлении деятельности по  обращению с животными без владельцев ( в соответствии с Законом края от 13июня 2013 года № 4 -1402) в рамках подпрограммы «Охрана природных комплексов и объектов» государственной программы Красноярского края  « Охрана окружающей среды, воспроизводство природных ресурсов») мероприятия муниципальной программы Большеулуйского района « Развитие сельского хозяйства и регулирование рынков сельскохозяйственной продукции, сырья и продовольствия в Большеулуйском районе</t>
  </si>
  <si>
    <t>094          111</t>
  </si>
  <si>
    <t>0309</t>
  </si>
  <si>
    <t>510000010</t>
  </si>
  <si>
    <t>70,00</t>
  </si>
  <si>
    <t>0510010490</t>
  </si>
  <si>
    <t>119</t>
  </si>
  <si>
    <t>0,1</t>
  </si>
  <si>
    <t>0510074130</t>
  </si>
  <si>
    <t>100,0</t>
  </si>
  <si>
    <t>0310</t>
  </si>
  <si>
    <t>510074120</t>
  </si>
  <si>
    <t>Мероприятие 5.Приобретение оборудования для обеспечения работы ЕДДС</t>
  </si>
  <si>
    <t>094    111</t>
  </si>
  <si>
    <t>0309          0309</t>
  </si>
  <si>
    <t>510074130    05100S4130</t>
  </si>
  <si>
    <t>244     244</t>
  </si>
  <si>
    <t xml:space="preserve">       Мероприятие 1 Профилактика пожаров, первичные средства пожаротушения</t>
  </si>
  <si>
    <t>0314</t>
  </si>
  <si>
    <r>
      <t xml:space="preserve">Подпрограмма 4. </t>
    </r>
    <r>
      <rPr>
        <sz val="10"/>
        <rFont val="Times New Roman"/>
        <family val="1"/>
        <charset val="204"/>
      </rPr>
      <t>Организация обучения населения в области ГО, защиты от ЧС природного и техногенного характера, информирование населения о мерах ПБ</t>
    </r>
  </si>
  <si>
    <t>Мероприятие1.  Обслуживание, ремонт имеющейся аппаратуры системы централизованного оповещения ГО (АСЦО) населения района</t>
  </si>
  <si>
    <t>0540000010</t>
  </si>
  <si>
    <t xml:space="preserve">  </t>
  </si>
  <si>
    <r>
      <t xml:space="preserve">Подпрограмма 5. </t>
    </r>
    <r>
      <rPr>
        <sz val="10"/>
        <rFont val="Times New Roman"/>
        <family val="1"/>
        <charset val="204"/>
      </rPr>
      <t>Обеспечение правопорядка в общественных местах и на улице</t>
    </r>
  </si>
  <si>
    <t>Подпрограмма 1</t>
  </si>
  <si>
    <t>Развитие массовой физической культуры</t>
  </si>
  <si>
    <t>Проведение районных спортивно-массовых мероприятий. Обучение специалистов физической культуры на курсах повышения квалификации и семинарах</t>
  </si>
  <si>
    <t>50,0</t>
  </si>
  <si>
    <t>0910010490</t>
  </si>
  <si>
    <t>Муниципальная программа "Развитие культуры Большеулуйского района"</t>
  </si>
  <si>
    <t>Подпрограмма 1. Культурное наследие Большеулуйского района</t>
  </si>
  <si>
    <t>Обеспечение деятельности (оказания услуг) МБУК "Большеулуйская ЦБС"</t>
  </si>
  <si>
    <t>Расходы на повышение размеров оплаты труда отдельным категориям работников бюджетной сферы Красноярского края, для которых указами Президента Российской Федерации предусмотрено повышение оплаты труда</t>
  </si>
  <si>
    <t>Подпрограмма 2. искусство и народное творчество Большеулуйского района</t>
  </si>
  <si>
    <t>Организация и проведение районных национальных праздников "Янов день", "Сабантуй"</t>
  </si>
  <si>
    <t>Празднование Дня Победы в ВОВ 1941 - 1945 гг.</t>
  </si>
  <si>
    <t>Субсидия на частичное финансирование (возмещение) расходов на повышение с 1 июня 2020 г. размеров оплаты труда отдельным категориям работников</t>
  </si>
  <si>
    <t>.0820010480</t>
  </si>
  <si>
    <t>Субсидия бюджетным учреждениям за счет средств налогового потенциала</t>
  </si>
  <si>
    <t>.0820077450</t>
  </si>
  <si>
    <t>Подпрограмма 3. Развитие архивного дела в Большеулуйском районе</t>
  </si>
  <si>
    <t xml:space="preserve">Обеспечение деятельности (оказание услуг), создание нормативных условий хранения архивных документов, исключающих их хищение и утрату, формирование современной информационно-технологической инфраструктуры </t>
  </si>
  <si>
    <t>110, 240, 850</t>
  </si>
  <si>
    <t>Финансовое обеспечение государственных полномочий в области архивного дела, переданных органам местного самоуправления Красноярского края</t>
  </si>
  <si>
    <t>110, 240</t>
  </si>
  <si>
    <t>Подпрограмма 4. Обеспечение условий реализации программы и прочие мероприятия</t>
  </si>
  <si>
    <t xml:space="preserve">Обеспечение деятельности (оказание услуг) (субсидия на основную деятельность) МБУ ДО "Детская школа искусств" 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</si>
  <si>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МБУ ДО "Детская школа искусств"</t>
  </si>
  <si>
    <t>.0840010490</t>
  </si>
  <si>
    <t>.0840000040</t>
  </si>
  <si>
    <t>Финансовое обеспечение деятельности (оказание услуг) субсидия на основную деятельность МБУ "Редакция газеты "Вестник Большеулуйского района"</t>
  </si>
  <si>
    <t>Финансовое обеспечение мероприятий на комплектование книжных фондов библиотек за счет краевого бюджета</t>
  </si>
  <si>
    <t>.0840010360</t>
  </si>
  <si>
    <t>Расходы на повышение размеров оплаты труда отдельным категориям работников бюджетной сферы Красноярского края, для которых указами Президента Российской федерации предусмотрено повышение оплаты труда МБОУ ДО "Большеулуйская детская школа искусств"</t>
  </si>
  <si>
    <t>Финансовое обеспечение мероприятий по поддержке отрасли культуры за счет средств краевого бюджета</t>
  </si>
  <si>
    <t>Государственная поддержка художественных народных ремесел и декоративно-прикладного искусства на территории Красноярского края за счет краевого бюджета</t>
  </si>
  <si>
    <t>.0840021380</t>
  </si>
  <si>
    <t>Государственная поддержка художественных народных ремесел и декоративно-прикладного искусства на территории Красноярского края за счет местного бюджета</t>
  </si>
  <si>
    <t>.08400S1380</t>
  </si>
  <si>
    <t>Мероприятие 4.  на финансирование (возмещение) расходов по капитпльному ремонту, реконструкции находяйщейся в  муниципальной собственности  объектов коммунальной инфраструктуры, источников тепловой энергии  и тепловых сетей , объектов электросетевого  хозяйства  и источников электрической  энергии, а также на приобретение  технологического оборудования, спецтехники для обеспечения функционирования систем теплоснабжения, электроснабжения, водоснабжения</t>
  </si>
  <si>
    <t>0410075710</t>
  </si>
  <si>
    <t>Мероприятие 5.Финансовое обеспечение  мероприятий   на строительства, и реконструкцию, и ремонт  объектов электроснабжения, водоснабжения, находящихся в смуниципальной собственности</t>
  </si>
  <si>
    <t>04100S5750</t>
  </si>
  <si>
    <t>Мероприятие 6.Финансовое обеспечение  мероприятий   на строительства, и реконструкцию, и ремонт  объектов электроснабжения, водоснабжения, находящихся в смуниципальной собственности</t>
  </si>
  <si>
    <t>0410075750</t>
  </si>
  <si>
    <t>0410010360</t>
  </si>
  <si>
    <t xml:space="preserve"> Мероприятие 8.Региональные выплаты  и выплаты, обеспечивающие  уровень заработной платы работников бюджетной сферы</t>
  </si>
  <si>
    <t>0410010490</t>
  </si>
  <si>
    <t xml:space="preserve"> Мероприятие 9. Обеспечение деятельности (оказание услуг) МБУ "Служба обеспечения"</t>
  </si>
  <si>
    <t>0410010350</t>
  </si>
  <si>
    <r>
      <rPr>
        <b/>
        <sz val="10"/>
        <rFont val="Times New Roman"/>
        <family val="1"/>
        <charset val="204"/>
      </rPr>
      <t xml:space="preserve">Подпрограмма 2 </t>
    </r>
    <r>
      <rPr>
        <sz val="10"/>
        <rFont val="Times New Roman"/>
        <family val="1"/>
        <charset val="204"/>
      </rPr>
      <t>"Энргосбережение и повышение энергетической  эффективности в районе"</t>
    </r>
  </si>
  <si>
    <r>
      <rPr>
        <b/>
        <sz val="10"/>
        <rFont val="Times New Roman"/>
        <family val="1"/>
        <charset val="204"/>
      </rPr>
      <t>Подпрограмма 3</t>
    </r>
    <r>
      <rPr>
        <sz val="10"/>
        <rFont val="Times New Roman"/>
        <family val="1"/>
        <charset val="204"/>
      </rPr>
      <t xml:space="preserve"> "Обеспечение реализации муниципальной программы и прочие мероприятия "</t>
    </r>
  </si>
  <si>
    <t>0450010360</t>
  </si>
  <si>
    <t>финансовое обеспечение  на реализацию отдельных  мер по обеспечению ограничения платы граждан  за коммунальные услуги</t>
  </si>
  <si>
    <t>иные межбюджетные  трансферты  бюджетам муниципальных образований района на  повышение надежности  функционирования систем  жизнеобеспечения граждан сельских поселений</t>
  </si>
  <si>
    <t xml:space="preserve">Финансовое обеспечение  деятельности «МКУ УКС» </t>
  </si>
  <si>
    <t xml:space="preserve">Субсидия  бюджетам  муниципальных образований  района   на создание условий для развития связи в малочисленных и труднодоступных населенных пунктах Красноярского края, за счет средств краевого бюджета в рамках отдельных мероприятий муниципальной программы  </t>
  </si>
  <si>
    <t>Подпрограмма 3:    Организация и осуществление муниципального финансового  контроля и надзора в финансово-бюджетной сфере Большеулуйского района</t>
  </si>
  <si>
    <t>X</t>
  </si>
  <si>
    <t>Подпрограмма 1 "Поддержка субъектов малого и среднего предпринимательства"</t>
  </si>
  <si>
    <t>Субсидии субъектам малого и (или) среднего предпринимательства на возмещение части затрат, связанных с приобретением оборудования в целях создания и (или) развития, либо модернизации производства товаров (рбот, услуг).</t>
  </si>
  <si>
    <t>Субсидии на возмещение затрат на уплату первого взноса (аванса) при заключении договоров лизинга оборудования, с российскими лизинговыми организациями.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</si>
  <si>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деятельности.</t>
  </si>
  <si>
    <t>Муниципальная программа «Молодежь Большеулуйского района»</t>
  </si>
  <si>
    <t> Администрация Большеулуйского района</t>
  </si>
  <si>
    <t>Подпрограмма 1: «Вовлечение молодежи Большеулуйского района в социальную практику»</t>
  </si>
  <si>
    <t> 111</t>
  </si>
  <si>
    <t>Проведение Дня физкультурника</t>
  </si>
  <si>
    <t> Проведение Дня молодежи</t>
  </si>
  <si>
    <t>Организация временного трудоустройства несовершеннолетних граждан в возрасте от 14 до 18 лет, в свободное от учебы время</t>
  </si>
  <si>
    <t>Участие в софинансировании в краевых программах по предоставлению субсидий бюджету муниципального образования из краевого бюджета на деятельность МБУ "Многопрофильный центр Большеулуй "</t>
  </si>
  <si>
    <t>Подпрограмма 3: «Обеспечение жильем молодых семей в Большеулуйском районе»</t>
  </si>
  <si>
    <t>Муниципальная программа "Развитие транспортной системы 2019-2023</t>
  </si>
  <si>
    <t>Мероприятие 1  Содержание автомобильных дорог общего пользования местного значения и искуственных сооружений за счёт средств дорожного фонда Красноярского края "Дороги Красноярья" государственной программы Красноярского края "развитие транспортной системы"</t>
  </si>
  <si>
    <t>Мероприятие 2  Субсидия бюджетам муниципальных образований  района на капитальный ремонт и ремонт автомобильных дорог общего пользования местного значения за счёт средств дорожного фонда Красноярского края в рамках подпрограммы «Дороги Большеулуйского района» муниципальной программы Большеулуйского района «Развитие транспортной системы»</t>
  </si>
  <si>
    <r>
      <rPr>
        <b/>
        <sz val="10"/>
        <rFont val="Times New Roman"/>
        <family val="1"/>
        <charset val="204"/>
      </rPr>
      <t>Подпрограмма 2</t>
    </r>
    <r>
      <rPr>
        <sz val="10"/>
        <rFont val="Times New Roman"/>
        <family val="1"/>
        <charset val="204"/>
      </rPr>
      <t xml:space="preserve"> "Развитие транспортного комплекса" на 2019-2023 годы,.</t>
    </r>
  </si>
  <si>
    <t>Бюджет Администрации Большеулуйского района</t>
  </si>
  <si>
    <t>Мероприятие1 Предоставление субсидий организациям автомобильного пассажирского транспорта района на компенсацию расходов, возникающих в результате небольшой интенсивности пассажиропотоков по муниципальным, пригородным  и междугородним (внутрирайонным) маршрутам</t>
  </si>
  <si>
    <t>Мероприятие 2 Предоставление субсидии организациям автомобильного пассажирского транспорта  района на финансовое обеспечение расходных обязательств муниципальных образований Красноярского края, связанных с возмещением юридическим лицам (за исключением государственных и муниципальных учреждений ) и индивидуальным предпринимателям, осуществляющим  регулярные перевозки  пассажиров автомобильным и городским наземным электрическим транспортом по муниципальным маршрутам, части фактические понесённых затрат на топливо и (или) электроэнергию на движение, проведение профилактических мероприятий и дезинфекции подвижного состава общественного транспорта в целях недопущения  распространения новой коронавирусной инфекции, вызванной 2019 nCov, в рамках подпрограммы «Развитие транспортного комплекса» муниципальной программы Большеулуйского района «Развитие транспортной системы»</t>
  </si>
  <si>
    <t>Финансово экономическое управление Администрации Большеулуйского район</t>
  </si>
  <si>
    <t>1220074020</t>
  </si>
  <si>
    <r>
      <rPr>
        <b/>
        <sz val="10"/>
        <rFont val="Times New Roman"/>
        <family val="1"/>
        <charset val="204"/>
      </rPr>
      <t xml:space="preserve">Подпрограмма 3  </t>
    </r>
    <r>
      <rPr>
        <sz val="10"/>
        <rFont val="Times New Roman"/>
        <family val="1"/>
        <charset val="204"/>
      </rPr>
      <t xml:space="preserve">             " повышение безопасности дорожного движения в Большеулуйском районе Красноярского края" на 2020-2023 годы.</t>
    </r>
  </si>
  <si>
    <t xml:space="preserve"> Мероприятие 1 субсидии на обустройство пешеходных переходов и нанесение дорожной разметки на автомобильных дорогах общего пользования местного значения программы Красноярского края "развитие транспортной системы"</t>
  </si>
  <si>
    <t>123R310601</t>
  </si>
  <si>
    <t xml:space="preserve">Мероприятие 2 Субсидия бюджетам муниципальных образований района на обустройство участков улично-дорожной  сети вблизи образовательных организаций для обеспечения безопасности дорожного движения, за счёт средств дорожного фонда Красноярского края в рамках подпрограммы «Повышение безопасности дорожного движения в Большеулуйском районе» </t>
  </si>
  <si>
    <t>123R374270</t>
  </si>
  <si>
    <t>520</t>
  </si>
  <si>
    <t>Отдельное мероприятие Финансовое обеспечение мероприятий на капитальный ремонт и ремонт автомобильных дорог общего пользования местного значения в рамках переданных полномочий за счёт средств дорожного фонда Красноярского края в рамках отдельного мероприятия «На капитальный ремонт и ремонт автомобильных дорог Большеулуйского района»</t>
  </si>
  <si>
    <t>12900750900</t>
  </si>
  <si>
    <t>Отдельное мероприятие Финансовое обеспечение мероприятий на капитальный ремонт и ремонт автомобильных дорог общего пользования местного значения в рамках переданных полномочий за счёт средств районного бюджета в рамках отдельного мероприятия «На капитальный ремонт и ремонт автомобильных дорог Большеулуйского района» за счёт средств местного бюджета</t>
  </si>
  <si>
    <t>12900S5090</t>
  </si>
  <si>
    <t>Финансовое обеспечение мероприятий на услуги по испытанию асфальтобетонной вырубки в рамках переданных полномочий за счёт средств районного бюджета в рамках отдельного мероприятия «На капитальный ремонт и ремонт автомобильных дорог Большеулуйского района» муниципальной программы Большеулуйского района «Развитие транспортной системы»</t>
  </si>
  <si>
    <t>1290000010</t>
  </si>
  <si>
    <t>Муниципальная программа Эффективное управление муниципальным имуществом и земельными отношениями</t>
  </si>
  <si>
    <t> 0113</t>
  </si>
  <si>
    <t> 244</t>
  </si>
  <si>
    <t>Подпрограмма 2 Формирование и постановка на государственный кадастровый учет земельных участков</t>
  </si>
  <si>
    <t>Подпрограмма 3 Обеспечение реализации муниципальной программы и прочие мероприятия</t>
  </si>
  <si>
    <t> 0104</t>
  </si>
  <si>
    <t> 1930000990</t>
  </si>
  <si>
    <t xml:space="preserve">Отдельное мероприятие Субсидии бюджетам муниципальных образований Красноярского края на актуализацию документов территориального планирования и градостроительного зонирования муниципальных образований Красноярского края </t>
  </si>
  <si>
    <t> 19900S4660</t>
  </si>
  <si>
    <t xml:space="preserve"> 1930000990</t>
  </si>
  <si>
    <t xml:space="preserve"> 129</t>
  </si>
  <si>
    <t xml:space="preserve"> 244</t>
  </si>
  <si>
    <t xml:space="preserve"> 1990074660</t>
  </si>
  <si>
    <t>Подпрограмма 1 Инвентаризация объектов недвижимого имущества</t>
  </si>
  <si>
    <t>0104</t>
  </si>
  <si>
    <t>1930000020</t>
  </si>
  <si>
    <t>243</t>
  </si>
  <si>
    <t>1010000030</t>
  </si>
  <si>
    <t>"На радость детям" Проведение мероприятий, направленных на вовлечение детей и подростков категории ТЖС и с ОВЗ в мероприятия молодежной политики в с. Большой Улуй</t>
  </si>
  <si>
    <t>611</t>
  </si>
  <si>
    <t>1010010210</t>
  </si>
  <si>
    <t>Проведение спортивно-патриотического мероприятия "За Сибирь!"</t>
  </si>
  <si>
    <t xml:space="preserve">Администрация Большеулуйского района </t>
  </si>
  <si>
    <t>322</t>
  </si>
  <si>
    <t>Программа. Защита населения и территории Большеулуйского района от чрезвычайных ситуаций природного и техногенного характера</t>
  </si>
  <si>
    <t>853</t>
  </si>
  <si>
    <t>1401</t>
  </si>
  <si>
    <t>1301</t>
  </si>
  <si>
    <t>0106</t>
  </si>
  <si>
    <t>Вовлечение молодежи в социальную практику</t>
  </si>
  <si>
    <t>об исполнении финансовых ресурсов, предусмотренных программами за 2021 год</t>
  </si>
  <si>
    <t>Расходы &lt;*&gt; по МП за 2021 год, тыс. руб.</t>
  </si>
  <si>
    <t>2656,3</t>
  </si>
  <si>
    <t>2581,9</t>
  </si>
  <si>
    <t>2229,6</t>
  </si>
  <si>
    <t>2228,15</t>
  </si>
  <si>
    <t>2012,6</t>
  </si>
  <si>
    <t>217,0</t>
  </si>
  <si>
    <t>215,55</t>
  </si>
  <si>
    <t>359,6</t>
  </si>
  <si>
    <t>286,7</t>
  </si>
  <si>
    <t>67,1</t>
  </si>
  <si>
    <t>3082,6</t>
  </si>
  <si>
    <t>2977</t>
  </si>
  <si>
    <t>96,5</t>
  </si>
  <si>
    <t>1370,5</t>
  </si>
  <si>
    <t>936,3</t>
  </si>
  <si>
    <t>68,3</t>
  </si>
  <si>
    <t>4453,1</t>
  </si>
  <si>
    <t>3913,4</t>
  </si>
  <si>
    <t>87,8</t>
  </si>
  <si>
    <t>2543,4</t>
  </si>
  <si>
    <t>2480,2</t>
  </si>
  <si>
    <t>97,5</t>
  </si>
  <si>
    <t>4010,6</t>
  </si>
  <si>
    <t>3508,2</t>
  </si>
  <si>
    <t>87,4</t>
  </si>
  <si>
    <t>70</t>
  </si>
  <si>
    <t>0510083020</t>
  </si>
  <si>
    <t>94</t>
  </si>
  <si>
    <t>48,4</t>
  </si>
  <si>
    <t>51,4</t>
  </si>
  <si>
    <t>0510000980</t>
  </si>
  <si>
    <t>500,1</t>
  </si>
  <si>
    <t>1518,1</t>
  </si>
  <si>
    <t>1514,5</t>
  </si>
  <si>
    <t>99,0</t>
  </si>
  <si>
    <t>0510010980</t>
  </si>
  <si>
    <t>71,0</t>
  </si>
  <si>
    <t>60,5</t>
  </si>
  <si>
    <t>84,5</t>
  </si>
  <si>
    <t>1,1</t>
  </si>
  <si>
    <t>0,08</t>
  </si>
  <si>
    <t>80,0</t>
  </si>
  <si>
    <t>112</t>
  </si>
  <si>
    <t>16,0</t>
  </si>
  <si>
    <t>13,6</t>
  </si>
  <si>
    <t>81,2</t>
  </si>
  <si>
    <t>05100S4130</t>
  </si>
  <si>
    <t>99,9</t>
  </si>
  <si>
    <t>209,6</t>
  </si>
  <si>
    <t>63,3</t>
  </si>
  <si>
    <t>0510027240</t>
  </si>
  <si>
    <t>161,5</t>
  </si>
  <si>
    <t>48,8</t>
  </si>
  <si>
    <t>534,0</t>
  </si>
  <si>
    <t>99,8</t>
  </si>
  <si>
    <t>18,5</t>
  </si>
  <si>
    <t>534,1</t>
  </si>
  <si>
    <t>521</t>
  </si>
  <si>
    <t>626,2</t>
  </si>
  <si>
    <t>60,0</t>
  </si>
  <si>
    <t>59,9</t>
  </si>
  <si>
    <t>0520083030</t>
  </si>
  <si>
    <t>40,0</t>
  </si>
  <si>
    <t>05300830</t>
  </si>
  <si>
    <t>19,9</t>
  </si>
  <si>
    <t>0550083090</t>
  </si>
  <si>
    <t>30,0</t>
  </si>
  <si>
    <t>0550083100</t>
  </si>
  <si>
    <t>20,0</t>
  </si>
  <si>
    <t>Мероприятие Приобретение оборудования для обеспечения работы ковидного госпиталя Б-Улуйской РБ (отдельное поручение)</t>
  </si>
  <si>
    <t>0590083080</t>
  </si>
  <si>
    <t>389,3</t>
  </si>
  <si>
    <t>377,1</t>
  </si>
  <si>
    <t>97,0</t>
  </si>
  <si>
    <t>5364,1</t>
  </si>
  <si>
    <t>5343,0</t>
  </si>
  <si>
    <t>99,6</t>
  </si>
  <si>
    <t>700,0</t>
  </si>
  <si>
    <t>200,0</t>
  </si>
  <si>
    <t>28,6</t>
  </si>
  <si>
    <t>6064,1</t>
  </si>
  <si>
    <t>5543,0</t>
  </si>
  <si>
    <t>91,4</t>
  </si>
  <si>
    <t>0910085010</t>
  </si>
  <si>
    <t>123</t>
  </si>
  <si>
    <t>200</t>
  </si>
  <si>
    <t>51,5</t>
  </si>
  <si>
    <t>0910000980</t>
  </si>
  <si>
    <t>4255,5</t>
  </si>
  <si>
    <t>189,0</t>
  </si>
  <si>
    <t>647,1</t>
  </si>
  <si>
    <t>Субсидии бюджетам муниципальных образований Красноярского края на повышение оплаты труда отдельным категориям работников бюджетной сферы Красноярского края с 1 января 2021г.</t>
  </si>
  <si>
    <t>0910027240</t>
  </si>
  <si>
    <t>Поддержка действующих спортивных клубов по месту жительства, за счет средств краевого бюджета</t>
  </si>
  <si>
    <t>0910074180</t>
  </si>
  <si>
    <t>500,0</t>
  </si>
  <si>
    <t>Поддержка действующих спортивных клубов по месту жительства, за счет средств местного бюджета</t>
  </si>
  <si>
    <t>09100S4180</t>
  </si>
  <si>
    <t>21,0</t>
  </si>
  <si>
    <t>.0810000980</t>
  </si>
  <si>
    <t>.0820084010</t>
  </si>
  <si>
    <t>.0820084020</t>
  </si>
  <si>
    <t>.0820084030</t>
  </si>
  <si>
    <t>.0820084040</t>
  </si>
  <si>
    <t>Обеспечение деятельности (оказание услуг) МБУК "Большеулуйская ЦКС" и МБУК "Большеулуйский РДК"</t>
  </si>
  <si>
    <t>.0820000980</t>
  </si>
  <si>
    <t>Финансовое обеспечение на частичную компенсацию расходов на повышение оплаты труда отдельным категориям работников бюджетной сферы</t>
  </si>
  <si>
    <t>.0820027240</t>
  </si>
  <si>
    <t>.0830000980</t>
  </si>
  <si>
    <t>Финансирование (возмещение) расходов на частичное повышение размеров оплаты труда отдельным категориям работников</t>
  </si>
  <si>
    <t>.0830027240</t>
  </si>
  <si>
    <t>.0840000980</t>
  </si>
  <si>
    <t>.0840084050</t>
  </si>
  <si>
    <t>Субсидия на частичное финансирование (возмещение) расходов на повышениеразмеров оплаты труда отдельным категориям работников</t>
  </si>
  <si>
    <t>.0840027240</t>
  </si>
  <si>
    <t>.08400L519F</t>
  </si>
  <si>
    <t>Финансовое обеспечение мероприятий на комплектование книжных фондов библиотек за счет райооного  и краевого бюджета</t>
  </si>
  <si>
    <t>.084A255195</t>
  </si>
  <si>
    <t>Субсидия бюджетам муниципальных образований Красноярского края для постоянно действующих коллективов самодеятельного художественного творчества Красноярского края (любительских творческих коллективов)</t>
  </si>
  <si>
    <t>.084А274820</t>
  </si>
  <si>
    <t>Субсидия бюджетным учреждениям на государственную поддержку отрасли культура (поддержка лучших сельских учреждений культуры) за счет средств краевого бюджета</t>
  </si>
  <si>
    <t>.084А255196</t>
  </si>
  <si>
    <t>Субсидия бюджетным учреждениям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</si>
  <si>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.08400L4670</t>
  </si>
  <si>
    <t>Мероприятие 7. Средства на частичное финансирование(возмещение)  расходов на повышение   размеров оплаты труда отдельным категориям работников</t>
  </si>
  <si>
    <t>Субсидия бюджетам муниципальных образований района на обустройство и восстановление воинских захоронений</t>
  </si>
  <si>
    <t>0490082030</t>
  </si>
  <si>
    <t>0490000980</t>
  </si>
  <si>
    <t>финансирование(возмещение)  расходов  на частичное  повышение размеров оплаты труда отдельным категориям работников</t>
  </si>
  <si>
    <t>0490027240</t>
  </si>
  <si>
    <t>Финансовое обеспечение на обустройство мест (площадок) накопление отходов потребления и (или) приобретение контейнерного оборудования за счет средств краевого бюджета</t>
  </si>
  <si>
    <t>0490074630</t>
  </si>
  <si>
    <t>1820000810</t>
  </si>
  <si>
    <t>Отдельные мероприятия</t>
  </si>
  <si>
    <t>0503</t>
  </si>
  <si>
    <t>1890077420</t>
  </si>
  <si>
    <t> 1910089010</t>
  </si>
  <si>
    <t>1920089020</t>
  </si>
  <si>
    <t>1220088010</t>
  </si>
  <si>
    <t>1010027240</t>
  </si>
  <si>
    <t>Субсидии на частичное финансирование (возмещение) расходов на повышение размеров оплаты труда отдельным категориям работников</t>
  </si>
  <si>
    <t>0220000980</t>
  </si>
  <si>
    <t>0220081040</t>
  </si>
  <si>
    <t>0220081090</t>
  </si>
  <si>
    <t>0220081240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</si>
  <si>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городах, за счет средств краевого бюджета, за счет средств краевого бюджета в рамках подпрограммы «Развитие дошкольного, общего и дополнительного образования»муниципальной программы «Развитие образования Большеулуйского района»</t>
  </si>
  <si>
    <t>0220015980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</si>
  <si>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городах, за счет средств районного бюджета в рамках подпрограммы «Развитие дошкольного, общего и дополнительного образования» муниципальной программы «Развитие образования Большеулуйского района»</t>
  </si>
  <si>
    <t>02200S5980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</si>
  <si>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 в рамках подпрограммы «Развитие дошкольного, общего и дополнительного образования» муниципальной программы «Развитие образования Большеулуйского района»</t>
  </si>
  <si>
    <t>022Е151690</t>
  </si>
  <si>
    <t xml:space="preserve">Проведение конкурсов, фестивалей, соревнований с целью выявления одарённых и талантливых детей Большеулуйского района. Софинансирование за участие в краевых конкурсах по условиям Положений. Оплата за участие высокомотивированных обущающихся в выездных интенсивных предметных школах  </t>
  </si>
  <si>
    <t>0220081100</t>
  </si>
  <si>
    <t xml:space="preserve">Проведение ежегодного конкурса летних оздоровительных программ, реализуемых в летних оздоровительных лагерях при образовательных учреждениях </t>
  </si>
  <si>
    <t>0220081120</t>
  </si>
  <si>
    <t xml:space="preserve">Реализация образовательных программ оздоровления, отдыха, занятости детей и подростков </t>
  </si>
  <si>
    <t>0220081130</t>
  </si>
  <si>
    <t>Финанасовое мероприятие на организацию отдыха детей и их оздоровление за счет добровольного пожертвования в  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</si>
  <si>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0220081070</t>
  </si>
  <si>
    <t>Организация мероприятий по обеспечению туристическим снаряжением для проживания участников в палаточных лагерях</t>
  </si>
  <si>
    <t>0220081160</t>
  </si>
  <si>
    <t>Финансовое обеспечение (возмещения ) затрат  муниципальных общеобразовательных учреждений отдыха детей и их оздоровления и лагерей с дневным пребыванием детей,связанных с тестированием сотрудников на новую короновирусную инфекцию(COVID-19)  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</si>
  <si>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0220075580</t>
  </si>
  <si>
    <t>0220081030</t>
  </si>
  <si>
    <t>Предоставление субсидии МБУДО «Большеулуйская ДЮСШ» на выполнение требований федеральных стандартов спортивной подготовки за счет средств краевого бюджета, в рамках подпрограммы «Развитие дошкольного, общего образования детей» муниципальной программы Большеулуйского района «развитие образования Большеулуйского района»</t>
  </si>
  <si>
    <t>0220026500</t>
  </si>
  <si>
    <t>Предоставление субсидии МБУДО «Большеулуйская ДЮСШ» на выполнение требований федеральных стандартов спортивной подготовки за счет средств районного бюджета, в рамках подпрограммы «Развитие дошкольного, общего образования детей» муниципальной программы Большеулуйского района «развитие образования Большеулуйского района»</t>
  </si>
  <si>
    <t>02200S6500</t>
  </si>
  <si>
    <t>Предоставление субсидии МБУДО «Большеулуйская ДЮСШ» на обеспечение функционирования системы персонифицированного финансирования дополнительного образования детей, в рамках подпрограммы «Развитие дошкольного, общего образования детей» муниципальной программы Большеулуйского района «развитие образования Большеулуйского района»</t>
  </si>
  <si>
    <t>0220081170</t>
  </si>
  <si>
    <t>Создание условий для закрепления педагогических кадров в образовательных учреждениях путём обеспечения социальной поддержки педагогов. Оплата аренды жилой площади на территории района специалистам - педагогическим работникам ( молодые специалисты, специалисты приехавшие в район из иных муниципалитетов). Единовременная денежная выплата молодым специалистам-педагогам.</t>
  </si>
  <si>
    <t>0230081010</t>
  </si>
  <si>
    <t>Организация деятельности районных методических объединений, методического совета. Обеспечение системы переподготовки и повышения квалификации педагогов через семинары, круглые столы, педагогические чтения и др. Оплата аренды помещений для проведения семинаров, конкурсов, конференций.</t>
  </si>
  <si>
    <t>0230081050</t>
  </si>
  <si>
    <t>Награждение лучших учителей за высокие показатели в учебно-воспитательном процессе и внедрение инновационных технологий в обучении школьников</t>
  </si>
  <si>
    <t>0230081060</t>
  </si>
  <si>
    <t>Финансовое обеспечение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11-5284), в рамках подпрограммы «Государственная поддержка детей-сирот, расширение практики применения семейных форм воспитания» муниципальной программы «Развитие образования Большеулуйского района»</t>
  </si>
  <si>
    <t>0240078460</t>
  </si>
  <si>
    <t>0250081200</t>
  </si>
  <si>
    <t>Финансовое обеспечение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по договорам найма,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муниципальной программы «Развитие образования Большеулуйского района»</t>
  </si>
  <si>
    <t>0240081180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</si>
</sst>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0;[Red]0"/>
    <numFmt numFmtId="166" formatCode="0.0"/>
    <numFmt numFmtId="167" formatCode="?"/>
    <numFmt numFmtId="168" formatCode="#,##0.0"/>
    <numFmt numFmtId="169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b/>
      <sz val="18"/>
      <name val="Arial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sz val="16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 Cyr"/>
    </font>
    <font>
      <b/>
      <sz val="10"/>
      <name val="Arial Cyr"/>
    </font>
    <font>
      <sz val="14"/>
      <name val="Times New Roman"/>
      <family val="1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164" fontId="20" fillId="0" borderId="0" applyFon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</cellStyleXfs>
  <cellXfs count="343">
    <xf numFmtId="0" fontId="0" fillId="0" borderId="0" xfId="0"/>
    <xf numFmtId="0" fontId="5" fillId="0" borderId="9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4" fillId="0" borderId="9" xfId="0" applyFont="1" applyBorder="1" applyAlignment="1">
      <alignment vertical="center" wrapText="1"/>
    </xf>
    <xf numFmtId="49" fontId="4" fillId="0" borderId="9" xfId="0" applyNumberFormat="1" applyFont="1" applyBorder="1" applyAlignment="1">
      <alignment vertical="top"/>
    </xf>
    <xf numFmtId="0" fontId="4" fillId="0" borderId="9" xfId="0" applyFont="1" applyBorder="1" applyAlignment="1">
      <alignment horizontal="left" vertical="top" wrapText="1"/>
    </xf>
    <xf numFmtId="0" fontId="4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wrapText="1"/>
    </xf>
    <xf numFmtId="0" fontId="4" fillId="0" borderId="9" xfId="0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center" wrapText="1"/>
    </xf>
    <xf numFmtId="0" fontId="0" fillId="0" borderId="9" xfId="0" applyBorder="1"/>
    <xf numFmtId="0" fontId="8" fillId="0" borderId="9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9" xfId="0" applyFont="1" applyBorder="1" applyAlignment="1">
      <alignment horizontal="left" wrapText="1"/>
    </xf>
    <xf numFmtId="0" fontId="0" fillId="0" borderId="9" xfId="0" applyBorder="1" applyAlignment="1">
      <alignment vertical="center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9" xfId="0" applyFont="1" applyBorder="1" applyAlignment="1">
      <alignment wrapText="1"/>
    </xf>
    <xf numFmtId="0" fontId="0" fillId="0" borderId="12" xfId="0" applyBorder="1" applyAlignment="1">
      <alignment vertical="top" wrapText="1"/>
    </xf>
    <xf numFmtId="166" fontId="8" fillId="0" borderId="9" xfId="0" applyNumberFormat="1" applyFont="1" applyBorder="1" applyAlignment="1">
      <alignment horizontal="center" vertical="center" wrapText="1"/>
    </xf>
    <xf numFmtId="166" fontId="4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66" fontId="8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6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66" fontId="5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left" wrapText="1"/>
    </xf>
    <xf numFmtId="166" fontId="9" fillId="0" borderId="9" xfId="0" applyNumberFormat="1" applyFont="1" applyFill="1" applyBorder="1" applyAlignment="1">
      <alignment horizontal="center" vertical="center"/>
    </xf>
    <xf numFmtId="166" fontId="9" fillId="0" borderId="0" xfId="0" applyNumberFormat="1" applyFont="1" applyFill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top" wrapText="1"/>
    </xf>
    <xf numFmtId="0" fontId="4" fillId="0" borderId="9" xfId="0" applyFont="1" applyFill="1" applyBorder="1" applyAlignment="1">
      <alignment wrapText="1"/>
    </xf>
    <xf numFmtId="49" fontId="4" fillId="0" borderId="9" xfId="0" applyNumberFormat="1" applyFont="1" applyFill="1" applyBorder="1" applyAlignment="1">
      <alignment horizontal="center" wrapText="1"/>
    </xf>
    <xf numFmtId="49" fontId="4" fillId="0" borderId="9" xfId="0" applyNumberFormat="1" applyFont="1" applyBorder="1" applyAlignment="1">
      <alignment wrapText="1"/>
    </xf>
    <xf numFmtId="168" fontId="4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wrapText="1"/>
    </xf>
    <xf numFmtId="0" fontId="0" fillId="0" borderId="0" xfId="0" applyFill="1"/>
    <xf numFmtId="0" fontId="7" fillId="0" borderId="9" xfId="0" applyFont="1" applyBorder="1" applyAlignment="1">
      <alignment wrapText="1"/>
    </xf>
    <xf numFmtId="49" fontId="17" fillId="3" borderId="9" xfId="0" applyNumberFormat="1" applyFont="1" applyFill="1" applyBorder="1" applyAlignment="1" applyProtection="1">
      <alignment horizontal="center" vertical="center" wrapText="1"/>
    </xf>
    <xf numFmtId="2" fontId="7" fillId="3" borderId="9" xfId="0" applyNumberFormat="1" applyFont="1" applyFill="1" applyBorder="1" applyAlignment="1">
      <alignment vertical="top" wrapText="1"/>
    </xf>
    <xf numFmtId="2" fontId="7" fillId="3" borderId="9" xfId="0" applyNumberFormat="1" applyFont="1" applyFill="1" applyBorder="1" applyAlignment="1">
      <alignment horizontal="center" vertical="top" wrapText="1"/>
    </xf>
    <xf numFmtId="2" fontId="17" fillId="3" borderId="9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49" fontId="17" fillId="4" borderId="9" xfId="0" applyNumberFormat="1" applyFont="1" applyFill="1" applyBorder="1" applyAlignment="1" applyProtection="1">
      <alignment horizontal="center" vertical="center" wrapText="1"/>
    </xf>
    <xf numFmtId="2" fontId="7" fillId="4" borderId="9" xfId="0" applyNumberFormat="1" applyFont="1" applyFill="1" applyBorder="1" applyAlignment="1">
      <alignment horizontal="center" vertical="top" wrapText="1"/>
    </xf>
    <xf numFmtId="0" fontId="7" fillId="4" borderId="9" xfId="0" applyNumberFormat="1" applyFont="1" applyFill="1" applyBorder="1" applyAlignment="1">
      <alignment horizontal="center" vertical="top" wrapText="1"/>
    </xf>
    <xf numFmtId="2" fontId="17" fillId="4" borderId="9" xfId="0" applyNumberFormat="1" applyFont="1" applyFill="1" applyBorder="1" applyAlignment="1">
      <alignment horizontal="center" vertical="top" wrapText="1"/>
    </xf>
    <xf numFmtId="2" fontId="7" fillId="4" borderId="9" xfId="0" applyNumberFormat="1" applyFont="1" applyFill="1" applyBorder="1" applyAlignment="1">
      <alignment vertical="top" wrapText="1"/>
    </xf>
    <xf numFmtId="2" fontId="17" fillId="4" borderId="9" xfId="0" applyNumberFormat="1" applyFont="1" applyFill="1" applyBorder="1" applyAlignment="1">
      <alignment vertical="top" wrapText="1"/>
    </xf>
    <xf numFmtId="0" fontId="7" fillId="0" borderId="9" xfId="0" applyNumberFormat="1" applyFont="1" applyBorder="1" applyAlignment="1">
      <alignment horizontal="center" vertical="top" wrapText="1"/>
    </xf>
    <xf numFmtId="2" fontId="7" fillId="0" borderId="9" xfId="0" applyNumberFormat="1" applyFont="1" applyBorder="1" applyAlignment="1">
      <alignment horizontal="center" vertical="top" wrapText="1"/>
    </xf>
    <xf numFmtId="2" fontId="7" fillId="0" borderId="9" xfId="0" applyNumberFormat="1" applyFont="1" applyBorder="1" applyAlignment="1">
      <alignment vertical="top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vertical="top" wrapText="1"/>
    </xf>
    <xf numFmtId="2" fontId="7" fillId="0" borderId="2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vertical="top" wrapText="1"/>
    </xf>
    <xf numFmtId="0" fontId="17" fillId="4" borderId="12" xfId="0" applyNumberFormat="1" applyFont="1" applyFill="1" applyBorder="1" applyAlignment="1">
      <alignment vertical="top" wrapText="1"/>
    </xf>
    <xf numFmtId="2" fontId="7" fillId="4" borderId="2" xfId="0" applyNumberFormat="1" applyFont="1" applyFill="1" applyBorder="1" applyAlignment="1">
      <alignment horizontal="center" vertical="top" wrapText="1"/>
    </xf>
    <xf numFmtId="0" fontId="7" fillId="4" borderId="12" xfId="0" applyNumberFormat="1" applyFont="1" applyFill="1" applyBorder="1" applyAlignment="1">
      <alignment horizontal="center" vertical="top" wrapText="1"/>
    </xf>
    <xf numFmtId="2" fontId="7" fillId="4" borderId="12" xfId="0" applyNumberFormat="1" applyFont="1" applyFill="1" applyBorder="1" applyAlignment="1">
      <alignment horizontal="center" vertical="top" wrapText="1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2" fontId="7" fillId="5" borderId="9" xfId="0" applyNumberFormat="1" applyFont="1" applyFill="1" applyBorder="1" applyAlignment="1">
      <alignment vertical="top" wrapText="1"/>
    </xf>
    <xf numFmtId="0" fontId="7" fillId="0" borderId="9" xfId="0" applyNumberFormat="1" applyFont="1" applyBorder="1" applyAlignment="1">
      <alignment vertical="top" wrapText="1"/>
    </xf>
    <xf numFmtId="49" fontId="7" fillId="0" borderId="9" xfId="0" applyNumberFormat="1" applyFont="1" applyBorder="1" applyAlignment="1">
      <alignment vertical="center" wrapText="1"/>
    </xf>
    <xf numFmtId="49" fontId="7" fillId="0" borderId="12" xfId="0" applyNumberFormat="1" applyFont="1" applyBorder="1" applyAlignment="1">
      <alignment vertical="center" wrapText="1"/>
    </xf>
    <xf numFmtId="0" fontId="7" fillId="0" borderId="0" xfId="0" applyFont="1" applyAlignment="1">
      <alignment vertical="top" wrapText="1"/>
    </xf>
    <xf numFmtId="49" fontId="7" fillId="6" borderId="9" xfId="0" applyNumberFormat="1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vertical="top" wrapText="1"/>
    </xf>
    <xf numFmtId="2" fontId="17" fillId="6" borderId="9" xfId="0" applyNumberFormat="1" applyFont="1" applyFill="1" applyBorder="1" applyAlignment="1">
      <alignment horizontal="center" vertical="top" wrapText="1"/>
    </xf>
    <xf numFmtId="0" fontId="17" fillId="6" borderId="9" xfId="0" applyNumberFormat="1" applyFont="1" applyFill="1" applyBorder="1" applyAlignment="1">
      <alignment horizontal="center" vertical="top" wrapText="1"/>
    </xf>
    <xf numFmtId="2" fontId="7" fillId="6" borderId="9" xfId="0" applyNumberFormat="1" applyFont="1" applyFill="1" applyBorder="1" applyAlignment="1">
      <alignment horizontal="center" vertical="top" wrapText="1"/>
    </xf>
    <xf numFmtId="0" fontId="7" fillId="6" borderId="9" xfId="0" applyNumberFormat="1" applyFont="1" applyFill="1" applyBorder="1" applyAlignment="1">
      <alignment horizontal="center" vertical="top" wrapText="1"/>
    </xf>
    <xf numFmtId="2" fontId="17" fillId="6" borderId="9" xfId="0" applyNumberFormat="1" applyFont="1" applyFill="1" applyBorder="1" applyAlignment="1">
      <alignment vertical="top" wrapText="1"/>
    </xf>
    <xf numFmtId="2" fontId="7" fillId="0" borderId="9" xfId="0" applyNumberFormat="1" applyFont="1" applyFill="1" applyBorder="1" applyAlignment="1">
      <alignment horizontal="center" vertical="top" wrapText="1"/>
    </xf>
    <xf numFmtId="0" fontId="7" fillId="0" borderId="9" xfId="0" applyNumberFormat="1" applyFont="1" applyFill="1" applyBorder="1" applyAlignment="1">
      <alignment horizontal="center" vertical="top" wrapText="1"/>
    </xf>
    <xf numFmtId="2" fontId="7" fillId="0" borderId="9" xfId="0" applyNumberFormat="1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0" fillId="2" borderId="0" xfId="0" applyFill="1"/>
    <xf numFmtId="2" fontId="4" fillId="0" borderId="9" xfId="0" applyNumberFormat="1" applyFont="1" applyBorder="1" applyAlignment="1">
      <alignment wrapText="1"/>
    </xf>
    <xf numFmtId="166" fontId="4" fillId="0" borderId="9" xfId="0" applyNumberFormat="1" applyFont="1" applyBorder="1" applyAlignment="1">
      <alignment wrapText="1"/>
    </xf>
    <xf numFmtId="166" fontId="5" fillId="0" borderId="9" xfId="0" applyNumberFormat="1" applyFont="1" applyBorder="1" applyAlignment="1">
      <alignment wrapText="1"/>
    </xf>
    <xf numFmtId="49" fontId="5" fillId="0" borderId="9" xfId="0" applyNumberFormat="1" applyFont="1" applyBorder="1" applyAlignment="1">
      <alignment wrapText="1"/>
    </xf>
    <xf numFmtId="4" fontId="4" fillId="7" borderId="9" xfId="0" applyNumberFormat="1" applyFont="1" applyFill="1" applyBorder="1" applyAlignment="1">
      <alignment wrapText="1"/>
    </xf>
    <xf numFmtId="0" fontId="4" fillId="7" borderId="9" xfId="0" applyFont="1" applyFill="1" applyBorder="1" applyAlignment="1">
      <alignment wrapText="1"/>
    </xf>
    <xf numFmtId="168" fontId="4" fillId="7" borderId="9" xfId="0" applyNumberFormat="1" applyFont="1" applyFill="1" applyBorder="1" applyAlignment="1">
      <alignment horizontal="right" vertical="center" wrapText="1"/>
    </xf>
    <xf numFmtId="49" fontId="4" fillId="7" borderId="9" xfId="0" applyNumberFormat="1" applyFont="1" applyFill="1" applyBorder="1" applyAlignment="1" applyProtection="1">
      <alignment horizontal="center" vertical="center" wrapText="1"/>
    </xf>
    <xf numFmtId="164" fontId="4" fillId="7" borderId="9" xfId="1" applyFont="1" applyFill="1" applyBorder="1" applyAlignment="1" applyProtection="1">
      <alignment horizontal="right" vertical="center" wrapText="1"/>
    </xf>
    <xf numFmtId="2" fontId="4" fillId="7" borderId="9" xfId="0" applyNumberFormat="1" applyFont="1" applyFill="1" applyBorder="1" applyAlignment="1" applyProtection="1">
      <alignment horizontal="center" vertical="center" wrapText="1"/>
    </xf>
    <xf numFmtId="164" fontId="4" fillId="7" borderId="9" xfId="1" applyFont="1" applyFill="1" applyBorder="1" applyAlignment="1" applyProtection="1">
      <alignment horizontal="center" vertical="center" wrapText="1"/>
    </xf>
    <xf numFmtId="49" fontId="8" fillId="7" borderId="9" xfId="0" applyNumberFormat="1" applyFont="1" applyFill="1" applyBorder="1" applyAlignment="1" applyProtection="1">
      <alignment horizontal="center" vertical="center" wrapText="1"/>
    </xf>
    <xf numFmtId="0" fontId="8" fillId="0" borderId="9" xfId="0" applyFont="1" applyBorder="1" applyAlignment="1">
      <alignment wrapText="1"/>
    </xf>
    <xf numFmtId="0" fontId="8" fillId="7" borderId="9" xfId="0" applyFont="1" applyFill="1" applyBorder="1" applyAlignment="1">
      <alignment wrapText="1"/>
    </xf>
    <xf numFmtId="168" fontId="8" fillId="7" borderId="9" xfId="0" applyNumberFormat="1" applyFont="1" applyFill="1" applyBorder="1" applyAlignment="1">
      <alignment horizontal="right" vertical="center" wrapText="1"/>
    </xf>
    <xf numFmtId="2" fontId="8" fillId="7" borderId="9" xfId="0" applyNumberFormat="1" applyFont="1" applyFill="1" applyBorder="1" applyAlignment="1" applyProtection="1">
      <alignment horizontal="center" vertical="center" wrapText="1"/>
    </xf>
    <xf numFmtId="10" fontId="4" fillId="0" borderId="9" xfId="0" applyNumberFormat="1" applyFont="1" applyBorder="1" applyAlignment="1">
      <alignment wrapText="1"/>
    </xf>
    <xf numFmtId="9" fontId="4" fillId="0" borderId="9" xfId="0" applyNumberFormat="1" applyFont="1" applyBorder="1" applyAlignment="1">
      <alignment wrapText="1"/>
    </xf>
    <xf numFmtId="0" fontId="4" fillId="0" borderId="9" xfId="0" applyNumberFormat="1" applyFont="1" applyBorder="1" applyAlignment="1">
      <alignment wrapText="1"/>
    </xf>
    <xf numFmtId="49" fontId="4" fillId="0" borderId="9" xfId="0" applyNumberFormat="1" applyFont="1" applyBorder="1" applyAlignment="1">
      <alignment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9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" fontId="22" fillId="7" borderId="9" xfId="0" applyNumberFormat="1" applyFont="1" applyFill="1" applyBorder="1" applyAlignment="1" applyProtection="1">
      <alignment horizontal="right" vertical="center" wrapText="1"/>
    </xf>
    <xf numFmtId="4" fontId="23" fillId="7" borderId="9" xfId="0" applyNumberFormat="1" applyFont="1" applyFill="1" applyBorder="1" applyAlignment="1" applyProtection="1">
      <alignment horizontal="righ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2" fontId="4" fillId="7" borderId="9" xfId="0" applyNumberFormat="1" applyFont="1" applyFill="1" applyBorder="1" applyAlignment="1">
      <alignment wrapText="1"/>
    </xf>
    <xf numFmtId="49" fontId="4" fillId="7" borderId="9" xfId="0" applyNumberFormat="1" applyFont="1" applyFill="1" applyBorder="1" applyAlignment="1" applyProtection="1">
      <alignment horizontal="left" vertical="center" wrapText="1"/>
    </xf>
    <xf numFmtId="2" fontId="4" fillId="7" borderId="9" xfId="1" applyNumberFormat="1" applyFont="1" applyFill="1" applyBorder="1" applyAlignment="1" applyProtection="1">
      <alignment horizontal="right" vertical="center" wrapText="1"/>
    </xf>
    <xf numFmtId="167" fontId="4" fillId="7" borderId="9" xfId="0" applyNumberFormat="1" applyFont="1" applyFill="1" applyBorder="1" applyAlignment="1" applyProtection="1">
      <alignment horizontal="left" vertical="center" wrapText="1"/>
    </xf>
    <xf numFmtId="2" fontId="22" fillId="7" borderId="9" xfId="0" applyNumberFormat="1" applyFont="1" applyFill="1" applyBorder="1" applyAlignment="1" applyProtection="1">
      <alignment horizontal="right" vertical="center" wrapText="1"/>
    </xf>
    <xf numFmtId="164" fontId="22" fillId="7" borderId="9" xfId="1" applyFont="1" applyFill="1" applyBorder="1" applyAlignment="1" applyProtection="1">
      <alignment horizontal="right" vertical="center" wrapText="1"/>
    </xf>
    <xf numFmtId="49" fontId="4" fillId="7" borderId="4" xfId="0" applyNumberFormat="1" applyFont="1" applyFill="1" applyBorder="1" applyAlignment="1" applyProtection="1">
      <alignment horizontal="left" vertical="center" wrapText="1"/>
    </xf>
    <xf numFmtId="166" fontId="4" fillId="7" borderId="9" xfId="0" applyNumberFormat="1" applyFont="1" applyFill="1" applyBorder="1" applyAlignment="1">
      <alignment wrapText="1"/>
    </xf>
    <xf numFmtId="49" fontId="8" fillId="7" borderId="9" xfId="0" applyNumberFormat="1" applyFont="1" applyFill="1" applyBorder="1" applyAlignment="1" applyProtection="1">
      <alignment horizontal="left" vertical="center" wrapText="1"/>
    </xf>
    <xf numFmtId="2" fontId="23" fillId="7" borderId="9" xfId="0" applyNumberFormat="1" applyFont="1" applyFill="1" applyBorder="1" applyAlignment="1" applyProtection="1">
      <alignment horizontal="right" vertical="center" wrapText="1"/>
    </xf>
    <xf numFmtId="167" fontId="8" fillId="7" borderId="9" xfId="0" applyNumberFormat="1" applyFont="1" applyFill="1" applyBorder="1" applyAlignment="1" applyProtection="1">
      <alignment horizontal="left" vertical="center" wrapText="1"/>
    </xf>
    <xf numFmtId="0" fontId="8" fillId="0" borderId="2" xfId="0" applyFont="1" applyBorder="1" applyAlignment="1">
      <alignment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top"/>
    </xf>
    <xf numFmtId="165" fontId="4" fillId="0" borderId="9" xfId="0" applyNumberFormat="1" applyFont="1" applyBorder="1" applyAlignment="1">
      <alignment wrapText="1"/>
    </xf>
    <xf numFmtId="0" fontId="8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/>
    </xf>
    <xf numFmtId="49" fontId="5" fillId="0" borderId="2" xfId="0" applyNumberFormat="1" applyFont="1" applyBorder="1" applyAlignment="1">
      <alignment horizontal="left" wrapText="1"/>
    </xf>
    <xf numFmtId="49" fontId="5" fillId="0" borderId="9" xfId="0" applyNumberFormat="1" applyFont="1" applyBorder="1" applyAlignment="1">
      <alignment horizontal="left" wrapText="1"/>
    </xf>
    <xf numFmtId="49" fontId="5" fillId="0" borderId="9" xfId="0" applyNumberFormat="1" applyFont="1" applyBorder="1" applyAlignment="1">
      <alignment horizontal="left" vertical="top" wrapText="1"/>
    </xf>
    <xf numFmtId="49" fontId="8" fillId="0" borderId="9" xfId="0" applyNumberFormat="1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7" borderId="9" xfId="0" applyFont="1" applyFill="1" applyBorder="1" applyAlignment="1">
      <alignment vertical="top" wrapText="1"/>
    </xf>
    <xf numFmtId="0" fontId="7" fillId="0" borderId="9" xfId="0" applyFont="1" applyBorder="1" applyAlignment="1">
      <alignment horizontal="center" vertical="top" wrapText="1"/>
    </xf>
    <xf numFmtId="166" fontId="4" fillId="0" borderId="9" xfId="0" applyNumberFormat="1" applyFont="1" applyBorder="1" applyAlignment="1">
      <alignment horizontal="center" vertical="top" wrapText="1"/>
    </xf>
    <xf numFmtId="166" fontId="5" fillId="0" borderId="9" xfId="0" applyNumberFormat="1" applyFont="1" applyBorder="1" applyAlignment="1">
      <alignment horizontal="center" vertical="top" wrapText="1"/>
    </xf>
    <xf numFmtId="166" fontId="4" fillId="0" borderId="9" xfId="0" applyNumberFormat="1" applyFont="1" applyBorder="1" applyAlignment="1">
      <alignment vertical="top" wrapText="1"/>
    </xf>
    <xf numFmtId="166" fontId="5" fillId="0" borderId="9" xfId="0" applyNumberFormat="1" applyFont="1" applyBorder="1" applyAlignment="1">
      <alignment vertical="top" wrapText="1"/>
    </xf>
    <xf numFmtId="166" fontId="19" fillId="0" borderId="9" xfId="0" applyNumberFormat="1" applyFont="1" applyBorder="1" applyAlignment="1">
      <alignment vertical="top" wrapText="1"/>
    </xf>
    <xf numFmtId="166" fontId="19" fillId="0" borderId="9" xfId="0" applyNumberFormat="1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center" vertical="top" wrapText="1"/>
    </xf>
    <xf numFmtId="166" fontId="8" fillId="0" borderId="9" xfId="0" applyNumberFormat="1" applyFont="1" applyFill="1" applyBorder="1" applyAlignment="1">
      <alignment horizontal="center" vertical="top" wrapText="1"/>
    </xf>
    <xf numFmtId="166" fontId="19" fillId="0" borderId="9" xfId="0" applyNumberFormat="1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166" fontId="4" fillId="0" borderId="9" xfId="0" applyNumberFormat="1" applyFont="1" applyFill="1" applyBorder="1" applyAlignment="1">
      <alignment vertical="top" wrapText="1"/>
    </xf>
    <xf numFmtId="166" fontId="5" fillId="0" borderId="9" xfId="0" applyNumberFormat="1" applyFont="1" applyFill="1" applyBorder="1" applyAlignment="1">
      <alignment wrapText="1"/>
    </xf>
    <xf numFmtId="3" fontId="7" fillId="0" borderId="9" xfId="0" applyNumberFormat="1" applyFont="1" applyFill="1" applyBorder="1" applyAlignment="1">
      <alignment horizontal="center" vertical="top" wrapText="1"/>
    </xf>
    <xf numFmtId="166" fontId="8" fillId="0" borderId="9" xfId="0" applyNumberFormat="1" applyFont="1" applyBorder="1" applyAlignment="1">
      <alignment wrapText="1"/>
    </xf>
    <xf numFmtId="9" fontId="8" fillId="0" borderId="9" xfId="0" applyNumberFormat="1" applyFont="1" applyBorder="1" applyAlignment="1">
      <alignment wrapText="1"/>
    </xf>
    <xf numFmtId="2" fontId="8" fillId="0" borderId="9" xfId="0" applyNumberFormat="1" applyFont="1" applyBorder="1" applyAlignment="1">
      <alignment wrapText="1"/>
    </xf>
    <xf numFmtId="169" fontId="8" fillId="0" borderId="9" xfId="0" applyNumberFormat="1" applyFont="1" applyBorder="1" applyAlignment="1">
      <alignment wrapText="1"/>
    </xf>
    <xf numFmtId="1" fontId="4" fillId="0" borderId="9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left"/>
    </xf>
    <xf numFmtId="49" fontId="5" fillId="0" borderId="9" xfId="0" applyNumberFormat="1" applyFont="1" applyBorder="1" applyAlignment="1">
      <alignment horizontal="right" wrapText="1"/>
    </xf>
    <xf numFmtId="0" fontId="11" fillId="0" borderId="0" xfId="0" applyFont="1"/>
    <xf numFmtId="0" fontId="5" fillId="0" borderId="9" xfId="0" applyFont="1" applyBorder="1" applyAlignment="1">
      <alignment horizontal="right" wrapText="1"/>
    </xf>
    <xf numFmtId="0" fontId="19" fillId="0" borderId="9" xfId="0" applyFont="1" applyBorder="1" applyAlignment="1">
      <alignment wrapText="1"/>
    </xf>
    <xf numFmtId="2" fontId="19" fillId="0" borderId="9" xfId="0" applyNumberFormat="1" applyFont="1" applyBorder="1" applyAlignment="1">
      <alignment wrapText="1"/>
    </xf>
    <xf numFmtId="166" fontId="19" fillId="0" borderId="9" xfId="0" applyNumberFormat="1" applyFont="1" applyBorder="1" applyAlignment="1">
      <alignment wrapText="1"/>
    </xf>
    <xf numFmtId="9" fontId="19" fillId="0" borderId="9" xfId="0" applyNumberFormat="1" applyFont="1" applyBorder="1" applyAlignment="1">
      <alignment wrapText="1"/>
    </xf>
    <xf numFmtId="0" fontId="4" fillId="0" borderId="9" xfId="0" applyFont="1" applyBorder="1" applyAlignment="1">
      <alignment horizontal="right" wrapText="1"/>
    </xf>
    <xf numFmtId="166" fontId="5" fillId="0" borderId="9" xfId="0" applyNumberFormat="1" applyFont="1" applyBorder="1" applyAlignment="1">
      <alignment horizontal="right" wrapText="1"/>
    </xf>
    <xf numFmtId="9" fontId="5" fillId="0" borderId="9" xfId="0" applyNumberFormat="1" applyFont="1" applyBorder="1" applyAlignment="1">
      <alignment horizontal="right" wrapText="1"/>
    </xf>
    <xf numFmtId="9" fontId="5" fillId="0" borderId="9" xfId="0" applyNumberFormat="1" applyFont="1" applyBorder="1" applyAlignment="1">
      <alignment wrapText="1"/>
    </xf>
    <xf numFmtId="2" fontId="5" fillId="0" borderId="9" xfId="0" applyNumberFormat="1" applyFont="1" applyBorder="1" applyAlignment="1">
      <alignment horizontal="right" wrapText="1"/>
    </xf>
    <xf numFmtId="10" fontId="5" fillId="0" borderId="9" xfId="0" applyNumberFormat="1" applyFont="1" applyBorder="1" applyAlignment="1">
      <alignment horizontal="right" wrapText="1"/>
    </xf>
    <xf numFmtId="2" fontId="5" fillId="0" borderId="9" xfId="0" applyNumberFormat="1" applyFont="1" applyBorder="1" applyAlignment="1">
      <alignment wrapText="1"/>
    </xf>
    <xf numFmtId="0" fontId="9" fillId="0" borderId="9" xfId="0" applyFont="1" applyBorder="1" applyAlignment="1">
      <alignment vertical="center" wrapText="1"/>
    </xf>
    <xf numFmtId="0" fontId="9" fillId="0" borderId="9" xfId="0" applyFont="1" applyBorder="1" applyAlignment="1">
      <alignment horizontal="right" wrapText="1"/>
    </xf>
    <xf numFmtId="0" fontId="24" fillId="0" borderId="9" xfId="0" applyFont="1" applyBorder="1"/>
    <xf numFmtId="9" fontId="4" fillId="0" borderId="9" xfId="0" applyNumberFormat="1" applyFont="1" applyBorder="1" applyAlignment="1">
      <alignment horizontal="center" wrapText="1"/>
    </xf>
    <xf numFmtId="166" fontId="5" fillId="0" borderId="9" xfId="0" applyNumberFormat="1" applyFont="1" applyBorder="1" applyAlignment="1">
      <alignment horizontal="center" vertical="center" wrapText="1"/>
    </xf>
    <xf numFmtId="166" fontId="19" fillId="0" borderId="9" xfId="0" applyNumberFormat="1" applyFont="1" applyFill="1" applyBorder="1" applyAlignment="1">
      <alignment horizontal="center" vertical="center" wrapText="1"/>
    </xf>
    <xf numFmtId="2" fontId="19" fillId="0" borderId="9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166" fontId="19" fillId="0" borderId="9" xfId="0" applyNumberFormat="1" applyFont="1" applyFill="1" applyBorder="1" applyAlignment="1">
      <alignment wrapText="1"/>
    </xf>
    <xf numFmtId="166" fontId="5" fillId="0" borderId="9" xfId="0" applyNumberFormat="1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4" fontId="4" fillId="0" borderId="9" xfId="0" applyNumberFormat="1" applyFont="1" applyBorder="1" applyAlignment="1">
      <alignment horizontal="left" vertical="center" wrapText="1"/>
    </xf>
    <xf numFmtId="2" fontId="4" fillId="0" borderId="9" xfId="0" applyNumberFormat="1" applyFont="1" applyBorder="1" applyAlignment="1">
      <alignment horizontal="left" wrapText="1"/>
    </xf>
    <xf numFmtId="49" fontId="5" fillId="0" borderId="2" xfId="0" applyNumberFormat="1" applyFont="1" applyBorder="1" applyAlignment="1">
      <alignment horizontal="left" vertical="top" wrapText="1"/>
    </xf>
    <xf numFmtId="1" fontId="4" fillId="0" borderId="9" xfId="0" applyNumberFormat="1" applyFont="1" applyBorder="1" applyAlignment="1">
      <alignment horizontal="left" wrapText="1"/>
    </xf>
    <xf numFmtId="49" fontId="12" fillId="0" borderId="9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49" fontId="19" fillId="0" borderId="9" xfId="0" applyNumberFormat="1" applyFont="1" applyBorder="1" applyAlignment="1">
      <alignment wrapText="1"/>
    </xf>
    <xf numFmtId="49" fontId="8" fillId="0" borderId="9" xfId="0" applyNumberFormat="1" applyFont="1" applyBorder="1" applyAlignment="1">
      <alignment horizontal="center" vertical="center" wrapText="1"/>
    </xf>
    <xf numFmtId="1" fontId="19" fillId="0" borderId="9" xfId="0" applyNumberFormat="1" applyFont="1" applyBorder="1" applyAlignment="1">
      <alignment wrapText="1"/>
    </xf>
    <xf numFmtId="49" fontId="8" fillId="0" borderId="9" xfId="0" applyNumberFormat="1" applyFont="1" applyBorder="1" applyAlignment="1">
      <alignment wrapText="1"/>
    </xf>
    <xf numFmtId="165" fontId="8" fillId="0" borderId="9" xfId="0" applyNumberFormat="1" applyFont="1" applyBorder="1" applyAlignment="1">
      <alignment wrapText="1"/>
    </xf>
    <xf numFmtId="0" fontId="8" fillId="0" borderId="9" xfId="0" applyFont="1" applyBorder="1" applyAlignment="1">
      <alignment horizontal="center" vertical="top" wrapText="1"/>
    </xf>
    <xf numFmtId="49" fontId="8" fillId="0" borderId="4" xfId="0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vertical="center"/>
    </xf>
    <xf numFmtId="49" fontId="8" fillId="0" borderId="8" xfId="0" applyNumberFormat="1" applyFont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/>
    </xf>
    <xf numFmtId="1" fontId="13" fillId="0" borderId="9" xfId="0" applyNumberFormat="1" applyFont="1" applyFill="1" applyBorder="1" applyAlignment="1">
      <alignment horizontal="center"/>
    </xf>
    <xf numFmtId="1" fontId="5" fillId="0" borderId="9" xfId="0" applyNumberFormat="1" applyFont="1" applyBorder="1" applyAlignment="1">
      <alignment wrapText="1"/>
    </xf>
    <xf numFmtId="49" fontId="19" fillId="0" borderId="9" xfId="0" applyNumberFormat="1" applyFont="1" applyBorder="1" applyAlignment="1">
      <alignment horizontal="center" vertical="center" wrapText="1"/>
    </xf>
    <xf numFmtId="166" fontId="19" fillId="0" borderId="9" xfId="0" applyNumberFormat="1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168" fontId="8" fillId="0" borderId="9" xfId="0" applyNumberFormat="1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left" wrapText="1"/>
    </xf>
    <xf numFmtId="4" fontId="8" fillId="7" borderId="9" xfId="0" applyNumberFormat="1" applyFont="1" applyFill="1" applyBorder="1" applyAlignment="1">
      <alignment wrapText="1"/>
    </xf>
    <xf numFmtId="0" fontId="4" fillId="0" borderId="12" xfId="0" applyFont="1" applyBorder="1" applyAlignment="1">
      <alignment vertical="top"/>
    </xf>
    <xf numFmtId="49" fontId="4" fillId="0" borderId="12" xfId="0" applyNumberFormat="1" applyFont="1" applyBorder="1" applyAlignment="1">
      <alignment vertical="top"/>
    </xf>
    <xf numFmtId="0" fontId="9" fillId="0" borderId="12" xfId="0" applyFont="1" applyBorder="1" applyAlignment="1">
      <alignment vertical="top"/>
    </xf>
    <xf numFmtId="165" fontId="4" fillId="0" borderId="9" xfId="0" applyNumberFormat="1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49" fontId="5" fillId="0" borderId="9" xfId="0" applyNumberFormat="1" applyFont="1" applyBorder="1" applyAlignment="1">
      <alignment vertical="top" wrapText="1"/>
    </xf>
    <xf numFmtId="0" fontId="9" fillId="0" borderId="9" xfId="0" applyFont="1" applyBorder="1" applyAlignment="1">
      <alignment vertical="top"/>
    </xf>
    <xf numFmtId="2" fontId="5" fillId="0" borderId="9" xfId="0" applyNumberFormat="1" applyFont="1" applyBorder="1" applyAlignment="1">
      <alignment horizontal="left" wrapText="1"/>
    </xf>
    <xf numFmtId="166" fontId="13" fillId="0" borderId="9" xfId="0" applyNumberFormat="1" applyFont="1" applyFill="1" applyBorder="1" applyAlignment="1">
      <alignment horizontal="center"/>
    </xf>
    <xf numFmtId="167" fontId="22" fillId="7" borderId="35" xfId="2" applyNumberFormat="1" applyFont="1" applyFill="1" applyBorder="1" applyAlignment="1" applyProtection="1">
      <alignment horizontal="left" vertical="center" wrapText="1"/>
    </xf>
    <xf numFmtId="0" fontId="4" fillId="7" borderId="9" xfId="0" applyFont="1" applyFill="1" applyBorder="1" applyAlignment="1">
      <alignment vertical="center" wrapText="1"/>
    </xf>
    <xf numFmtId="0" fontId="4" fillId="7" borderId="9" xfId="0" applyNumberFormat="1" applyFont="1" applyFill="1" applyBorder="1" applyAlignment="1">
      <alignment horizontal="left" vertical="center" wrapText="1"/>
    </xf>
    <xf numFmtId="168" fontId="4" fillId="7" borderId="9" xfId="3" applyNumberFormat="1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center" vertical="top" wrapText="1"/>
    </xf>
    <xf numFmtId="0" fontId="21" fillId="0" borderId="5" xfId="0" applyFont="1" applyFill="1" applyBorder="1" applyAlignment="1">
      <alignment horizontal="center" vertical="top" wrapText="1"/>
    </xf>
    <xf numFmtId="0" fontId="21" fillId="0" borderId="8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wrapText="1"/>
    </xf>
    <xf numFmtId="49" fontId="4" fillId="0" borderId="6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166" fontId="5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166" fontId="5" fillId="0" borderId="2" xfId="0" applyNumberFormat="1" applyFont="1" applyBorder="1" applyAlignment="1">
      <alignment horizontal="center" vertical="center" wrapText="1"/>
    </xf>
    <xf numFmtId="166" fontId="0" fillId="0" borderId="12" xfId="0" applyNumberFormat="1" applyBorder="1" applyAlignment="1">
      <alignment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1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12" xfId="0" applyNumberFormat="1" applyFont="1" applyBorder="1" applyAlignment="1">
      <alignment horizontal="left" vertical="top" wrapText="1"/>
    </xf>
    <xf numFmtId="2" fontId="7" fillId="0" borderId="6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49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top" wrapText="1"/>
    </xf>
    <xf numFmtId="0" fontId="7" fillId="0" borderId="2" xfId="0" applyNumberFormat="1" applyFont="1" applyFill="1" applyBorder="1" applyAlignment="1">
      <alignment horizontal="center" vertical="top" wrapText="1"/>
    </xf>
    <xf numFmtId="0" fontId="7" fillId="0" borderId="6" xfId="0" applyNumberFormat="1" applyFont="1" applyFill="1" applyBorder="1" applyAlignment="1">
      <alignment horizontal="center" vertical="top" wrapText="1"/>
    </xf>
    <xf numFmtId="0" fontId="7" fillId="0" borderId="12" xfId="0" applyNumberFormat="1" applyFont="1" applyFill="1" applyBorder="1" applyAlignment="1">
      <alignment horizontal="center" vertical="top" wrapText="1"/>
    </xf>
    <xf numFmtId="2" fontId="7" fillId="0" borderId="2" xfId="0" applyNumberFormat="1" applyFont="1" applyFill="1" applyBorder="1" applyAlignment="1">
      <alignment horizontal="center" vertical="top" wrapText="1"/>
    </xf>
    <xf numFmtId="2" fontId="7" fillId="0" borderId="6" xfId="0" applyNumberFormat="1" applyFont="1" applyFill="1" applyBorder="1" applyAlignment="1">
      <alignment horizontal="center" vertical="top" wrapText="1"/>
    </xf>
    <xf numFmtId="2" fontId="7" fillId="0" borderId="12" xfId="0" applyNumberFormat="1" applyFont="1" applyFill="1" applyBorder="1" applyAlignment="1">
      <alignment horizontal="center" vertical="top" wrapText="1"/>
    </xf>
    <xf numFmtId="0" fontId="7" fillId="0" borderId="6" xfId="0" applyNumberFormat="1" applyFont="1" applyBorder="1" applyAlignment="1">
      <alignment horizontal="center" vertical="top" wrapText="1"/>
    </xf>
  </cellXfs>
  <cellStyles count="4">
    <cellStyle name="Обычный" xfId="0" builtinId="0"/>
    <cellStyle name="Обычный_8 финансы" xfId="2"/>
    <cellStyle name="Финансовый 2" xfId="1"/>
    <cellStyle name="Финансов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263"/>
  <sheetViews>
    <sheetView tabSelected="1" topLeftCell="B1" zoomScale="75" zoomScaleNormal="75" workbookViewId="0">
      <pane ySplit="8" topLeftCell="A9" activePane="bottomLeft" state="frozen"/>
      <selection pane="bottomLeft" activeCell="N196" sqref="N196"/>
    </sheetView>
  </sheetViews>
  <sheetFormatPr defaultRowHeight="15" x14ac:dyDescent="0.25"/>
  <cols>
    <col min="1" max="1" width="41.42578125" customWidth="1"/>
    <col min="2" max="2" width="11" customWidth="1"/>
    <col min="4" max="4" width="8.5703125" customWidth="1"/>
    <col min="5" max="5" width="14" customWidth="1"/>
    <col min="6" max="6" width="7.28515625" customWidth="1"/>
    <col min="7" max="7" width="10" customWidth="1"/>
    <col min="8" max="8" width="11.28515625" customWidth="1"/>
    <col min="9" max="9" width="11.42578125" bestFit="1" customWidth="1"/>
    <col min="10" max="10" width="11.7109375" customWidth="1"/>
    <col min="11" max="11" width="11.28515625" customWidth="1"/>
    <col min="12" max="12" width="11.42578125" bestFit="1" customWidth="1"/>
    <col min="13" max="13" width="10.42578125" customWidth="1"/>
    <col min="14" max="14" width="10.85546875" customWidth="1"/>
    <col min="16" max="17" width="8" customWidth="1"/>
    <col min="18" max="18" width="6.5703125" customWidth="1"/>
    <col min="19" max="19" width="12.42578125" customWidth="1"/>
    <col min="20" max="20" width="12.140625" customWidth="1"/>
    <col min="21" max="21" width="8" customWidth="1"/>
  </cols>
  <sheetData>
    <row r="1" spans="1:21" ht="23.25" x14ac:dyDescent="0.25">
      <c r="A1" s="273" t="s">
        <v>28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</row>
    <row r="2" spans="1:21" ht="23.25" thickBot="1" x14ac:dyDescent="0.35">
      <c r="A2" s="275" t="s">
        <v>467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</row>
    <row r="3" spans="1:21" ht="15" customHeight="1" x14ac:dyDescent="0.25">
      <c r="A3" s="276" t="s">
        <v>0</v>
      </c>
      <c r="B3" s="279" t="s">
        <v>1</v>
      </c>
      <c r="C3" s="282" t="s">
        <v>2</v>
      </c>
      <c r="D3" s="283"/>
      <c r="E3" s="283"/>
      <c r="F3" s="284"/>
      <c r="G3" s="253" t="s">
        <v>468</v>
      </c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4"/>
    </row>
    <row r="4" spans="1:21" x14ac:dyDescent="0.25">
      <c r="A4" s="277"/>
      <c r="B4" s="280"/>
      <c r="C4" s="285"/>
      <c r="D4" s="286"/>
      <c r="E4" s="286"/>
      <c r="F4" s="287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6"/>
    </row>
    <row r="5" spans="1:21" ht="42" customHeight="1" x14ac:dyDescent="0.25">
      <c r="A5" s="277"/>
      <c r="B5" s="280"/>
      <c r="C5" s="285"/>
      <c r="D5" s="286"/>
      <c r="E5" s="286"/>
      <c r="F5" s="287"/>
      <c r="G5" s="263" t="s">
        <v>3</v>
      </c>
      <c r="H5" s="263"/>
      <c r="I5" s="263"/>
      <c r="J5" s="263" t="s">
        <v>4</v>
      </c>
      <c r="K5" s="263"/>
      <c r="L5" s="263"/>
      <c r="M5" s="263" t="s">
        <v>5</v>
      </c>
      <c r="N5" s="263"/>
      <c r="O5" s="263"/>
      <c r="P5" s="260" t="s">
        <v>6</v>
      </c>
      <c r="Q5" s="261"/>
      <c r="R5" s="262"/>
      <c r="S5" s="263" t="s">
        <v>7</v>
      </c>
      <c r="T5" s="263"/>
      <c r="U5" s="264"/>
    </row>
    <row r="6" spans="1:21" ht="48" x14ac:dyDescent="0.25">
      <c r="A6" s="277"/>
      <c r="B6" s="280"/>
      <c r="C6" s="288"/>
      <c r="D6" s="289"/>
      <c r="E6" s="289"/>
      <c r="F6" s="290"/>
      <c r="G6" s="265" t="s">
        <v>8</v>
      </c>
      <c r="H6" s="265" t="s">
        <v>9</v>
      </c>
      <c r="I6" s="1" t="s">
        <v>10</v>
      </c>
      <c r="J6" s="265" t="s">
        <v>8</v>
      </c>
      <c r="K6" s="265" t="s">
        <v>9</v>
      </c>
      <c r="L6" s="1" t="s">
        <v>10</v>
      </c>
      <c r="M6" s="265" t="s">
        <v>8</v>
      </c>
      <c r="N6" s="265" t="s">
        <v>9</v>
      </c>
      <c r="O6" s="1" t="s">
        <v>10</v>
      </c>
      <c r="P6" s="2" t="s">
        <v>8</v>
      </c>
      <c r="Q6" s="2" t="s">
        <v>9</v>
      </c>
      <c r="R6" s="1" t="s">
        <v>10</v>
      </c>
      <c r="S6" s="1" t="s">
        <v>8</v>
      </c>
      <c r="T6" s="1" t="s">
        <v>9</v>
      </c>
      <c r="U6" s="34" t="s">
        <v>10</v>
      </c>
    </row>
    <row r="7" spans="1:21" x14ac:dyDescent="0.25">
      <c r="A7" s="278"/>
      <c r="B7" s="281"/>
      <c r="C7" s="3" t="s">
        <v>11</v>
      </c>
      <c r="D7" s="4" t="s">
        <v>12</v>
      </c>
      <c r="E7" s="4" t="s">
        <v>13</v>
      </c>
      <c r="F7" s="4" t="s">
        <v>14</v>
      </c>
      <c r="G7" s="266"/>
      <c r="H7" s="266"/>
      <c r="I7" s="5" t="s">
        <v>15</v>
      </c>
      <c r="J7" s="266"/>
      <c r="K7" s="266"/>
      <c r="L7" s="5" t="s">
        <v>16</v>
      </c>
      <c r="M7" s="266"/>
      <c r="N7" s="266"/>
      <c r="O7" s="6" t="s">
        <v>17</v>
      </c>
      <c r="P7" s="4"/>
      <c r="Q7" s="4"/>
      <c r="R7" s="6"/>
      <c r="S7" s="7" t="s">
        <v>18</v>
      </c>
      <c r="T7" s="7" t="s">
        <v>19</v>
      </c>
      <c r="U7" s="35" t="s">
        <v>20</v>
      </c>
    </row>
    <row r="8" spans="1:21" ht="15.75" thickBot="1" x14ac:dyDescent="0.3">
      <c r="A8" s="36">
        <v>2</v>
      </c>
      <c r="B8" s="37">
        <v>3</v>
      </c>
      <c r="C8" s="37">
        <v>4</v>
      </c>
      <c r="D8" s="37">
        <v>5</v>
      </c>
      <c r="E8" s="37">
        <v>6</v>
      </c>
      <c r="F8" s="37">
        <v>7</v>
      </c>
      <c r="G8" s="37">
        <v>8</v>
      </c>
      <c r="H8" s="37">
        <v>9</v>
      </c>
      <c r="I8" s="37">
        <v>10</v>
      </c>
      <c r="J8" s="37">
        <v>11</v>
      </c>
      <c r="K8" s="37">
        <v>12</v>
      </c>
      <c r="L8" s="37">
        <v>13</v>
      </c>
      <c r="M8" s="37">
        <v>14</v>
      </c>
      <c r="N8" s="37">
        <v>15</v>
      </c>
      <c r="O8" s="37">
        <v>16</v>
      </c>
      <c r="P8" s="37">
        <v>17</v>
      </c>
      <c r="Q8" s="37">
        <v>18</v>
      </c>
      <c r="R8" s="37">
        <v>19</v>
      </c>
      <c r="S8" s="37">
        <v>20</v>
      </c>
      <c r="T8" s="37">
        <v>21</v>
      </c>
      <c r="U8" s="38">
        <v>22</v>
      </c>
    </row>
    <row r="9" spans="1:21" ht="20.25" x14ac:dyDescent="0.25">
      <c r="A9" s="250" t="s">
        <v>21</v>
      </c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2"/>
    </row>
    <row r="10" spans="1:21" ht="51.75" x14ac:dyDescent="0.25">
      <c r="A10" s="148" t="s">
        <v>22</v>
      </c>
      <c r="B10" s="8"/>
      <c r="C10" s="149"/>
      <c r="D10" s="9"/>
      <c r="E10" s="150"/>
      <c r="F10" s="39"/>
      <c r="G10" s="58"/>
      <c r="H10" s="58"/>
      <c r="I10" s="151"/>
      <c r="J10" s="216" t="s">
        <v>469</v>
      </c>
      <c r="K10" s="216" t="s">
        <v>470</v>
      </c>
      <c r="L10" s="217">
        <f>SUM(K10/J10)*100</f>
        <v>97.199111546135597</v>
      </c>
      <c r="M10" s="216"/>
      <c r="N10" s="216"/>
      <c r="O10" s="217"/>
      <c r="P10" s="217"/>
      <c r="Q10" s="217"/>
      <c r="R10" s="217"/>
      <c r="S10" s="213">
        <f t="shared" ref="S10:S11" si="0">SUM(G10+J10+M10)</f>
        <v>2656.3</v>
      </c>
      <c r="T10" s="213">
        <f t="shared" ref="T10:T11" si="1">SUM(H10+K10+N10)</f>
        <v>2581.9</v>
      </c>
      <c r="U10" s="217">
        <f>SUM(T10/S10)*100</f>
        <v>97.199111546135597</v>
      </c>
    </row>
    <row r="11" spans="1:21" ht="44.25" customHeight="1" x14ac:dyDescent="0.25">
      <c r="A11" s="152" t="s">
        <v>322</v>
      </c>
      <c r="B11" s="11"/>
      <c r="C11" s="12"/>
      <c r="D11" s="153"/>
      <c r="E11" s="150"/>
      <c r="F11" s="154"/>
      <c r="G11" s="154"/>
      <c r="H11" s="154"/>
      <c r="I11" s="151"/>
      <c r="J11" s="111" t="s">
        <v>471</v>
      </c>
      <c r="K11" s="155" t="s">
        <v>472</v>
      </c>
      <c r="L11" s="151">
        <f>SUM(K11/J11)*100</f>
        <v>99.934965913168298</v>
      </c>
      <c r="M11" s="13"/>
      <c r="N11" s="13"/>
      <c r="O11" s="151"/>
      <c r="P11" s="151"/>
      <c r="Q11" s="151"/>
      <c r="R11" s="151"/>
      <c r="S11" s="111">
        <f t="shared" si="0"/>
        <v>2229.6</v>
      </c>
      <c r="T11" s="111">
        <f t="shared" si="1"/>
        <v>2228.15</v>
      </c>
      <c r="U11" s="151">
        <f>SUM(T11/S11)*100</f>
        <v>99.934965913168298</v>
      </c>
    </row>
    <row r="12" spans="1:21" ht="44.25" customHeight="1" x14ac:dyDescent="0.25">
      <c r="A12" s="267" t="s">
        <v>26</v>
      </c>
      <c r="B12" s="269" t="s">
        <v>23</v>
      </c>
      <c r="C12" s="271">
        <v>111</v>
      </c>
      <c r="D12" s="291" t="s">
        <v>24</v>
      </c>
      <c r="E12" s="271">
        <v>1480075170</v>
      </c>
      <c r="F12" s="208" t="s">
        <v>323</v>
      </c>
      <c r="G12" s="111"/>
      <c r="H12" s="154"/>
      <c r="I12" s="151"/>
      <c r="J12" s="111" t="s">
        <v>473</v>
      </c>
      <c r="K12" s="155" t="s">
        <v>473</v>
      </c>
      <c r="L12" s="151">
        <f>SUM(K12/J12)*100</f>
        <v>100</v>
      </c>
      <c r="M12" s="111"/>
      <c r="N12" s="13"/>
      <c r="O12" s="151"/>
      <c r="P12" s="151"/>
      <c r="Q12" s="151"/>
      <c r="R12" s="151"/>
      <c r="S12" s="111">
        <f t="shared" ref="S12:S16" si="2">SUM(G12+J12+M12)</f>
        <v>2012.6</v>
      </c>
      <c r="T12" s="111">
        <f t="shared" ref="T12:T16" si="3">SUM(H12+K12+N12)</f>
        <v>2012.6</v>
      </c>
      <c r="U12" s="151">
        <f t="shared" ref="U12:U16" si="4">SUM(T12/S12)*100</f>
        <v>100</v>
      </c>
    </row>
    <row r="13" spans="1:21" ht="33" customHeight="1" x14ac:dyDescent="0.25">
      <c r="A13" s="268"/>
      <c r="B13" s="270"/>
      <c r="C13" s="272"/>
      <c r="D13" s="292"/>
      <c r="E13" s="272"/>
      <c r="F13" s="156" t="s">
        <v>105</v>
      </c>
      <c r="G13" s="155"/>
      <c r="H13" s="155"/>
      <c r="I13" s="151"/>
      <c r="J13" s="155" t="s">
        <v>474</v>
      </c>
      <c r="K13" s="155" t="s">
        <v>475</v>
      </c>
      <c r="L13" s="151">
        <f>SUM(K13/J13)*100</f>
        <v>99.331797235023046</v>
      </c>
      <c r="M13" s="15"/>
      <c r="N13" s="15"/>
      <c r="O13" s="151"/>
      <c r="P13" s="151"/>
      <c r="Q13" s="151"/>
      <c r="R13" s="151"/>
      <c r="S13" s="111">
        <f t="shared" si="2"/>
        <v>217</v>
      </c>
      <c r="T13" s="111">
        <f t="shared" si="3"/>
        <v>215.55</v>
      </c>
      <c r="U13" s="151">
        <f t="shared" si="4"/>
        <v>99.331797235023046</v>
      </c>
    </row>
    <row r="14" spans="1:21" ht="44.25" customHeight="1" x14ac:dyDescent="0.25">
      <c r="A14" s="267" t="s">
        <v>324</v>
      </c>
      <c r="B14" s="269" t="s">
        <v>23</v>
      </c>
      <c r="C14" s="150">
        <v>111</v>
      </c>
      <c r="D14" s="9" t="s">
        <v>25</v>
      </c>
      <c r="E14" s="239">
        <v>1490075180</v>
      </c>
      <c r="F14" s="156"/>
      <c r="G14" s="155"/>
      <c r="H14" s="155"/>
      <c r="I14" s="151"/>
      <c r="J14" s="240">
        <v>426.7</v>
      </c>
      <c r="K14" s="240">
        <v>353.76</v>
      </c>
      <c r="L14" s="151">
        <v>84</v>
      </c>
      <c r="M14" s="13"/>
      <c r="N14" s="13"/>
      <c r="O14" s="151"/>
      <c r="P14" s="151"/>
      <c r="Q14" s="151"/>
      <c r="R14" s="151"/>
      <c r="S14" s="111">
        <f t="shared" si="2"/>
        <v>426.7</v>
      </c>
      <c r="T14" s="111">
        <f t="shared" si="3"/>
        <v>353.76</v>
      </c>
      <c r="U14" s="151">
        <f t="shared" si="4"/>
        <v>82.906022966955703</v>
      </c>
    </row>
    <row r="15" spans="1:21" ht="44.25" customHeight="1" x14ac:dyDescent="0.25">
      <c r="A15" s="300"/>
      <c r="B15" s="301"/>
      <c r="C15" s="150">
        <v>111</v>
      </c>
      <c r="D15" s="9" t="s">
        <v>25</v>
      </c>
      <c r="E15" s="239">
        <v>1490075180</v>
      </c>
      <c r="F15" s="156" t="s">
        <v>105</v>
      </c>
      <c r="G15" s="155"/>
      <c r="H15" s="155"/>
      <c r="I15" s="151"/>
      <c r="J15" s="155" t="s">
        <v>476</v>
      </c>
      <c r="K15" s="155" t="s">
        <v>477</v>
      </c>
      <c r="L15" s="151">
        <v>83</v>
      </c>
      <c r="M15" s="13"/>
      <c r="N15" s="13"/>
      <c r="O15" s="151"/>
      <c r="P15" s="151"/>
      <c r="Q15" s="151"/>
      <c r="R15" s="151"/>
      <c r="S15" s="111">
        <f t="shared" si="2"/>
        <v>359.6</v>
      </c>
      <c r="T15" s="111">
        <f t="shared" si="3"/>
        <v>286.7</v>
      </c>
      <c r="U15" s="151">
        <f t="shared" si="4"/>
        <v>79.727474972191317</v>
      </c>
    </row>
    <row r="16" spans="1:21" ht="181.5" customHeight="1" x14ac:dyDescent="0.25">
      <c r="A16" s="268"/>
      <c r="B16" s="270"/>
      <c r="C16" s="233">
        <v>111</v>
      </c>
      <c r="D16" s="234" t="s">
        <v>25</v>
      </c>
      <c r="E16" s="235">
        <v>1490075180</v>
      </c>
      <c r="F16" s="10">
        <v>120</v>
      </c>
      <c r="G16" s="156"/>
      <c r="H16" s="156"/>
      <c r="I16" s="236"/>
      <c r="J16" s="156" t="s">
        <v>478</v>
      </c>
      <c r="K16" s="156" t="s">
        <v>478</v>
      </c>
      <c r="L16" s="236">
        <f>SUM(K16/J16)*100</f>
        <v>100</v>
      </c>
      <c r="M16" s="237"/>
      <c r="N16" s="237"/>
      <c r="O16" s="236"/>
      <c r="P16" s="236"/>
      <c r="Q16" s="236"/>
      <c r="R16" s="236"/>
      <c r="S16" s="238">
        <f t="shared" si="2"/>
        <v>67.099999999999994</v>
      </c>
      <c r="T16" s="238">
        <f t="shared" si="3"/>
        <v>67.099999999999994</v>
      </c>
      <c r="U16" s="236">
        <f t="shared" si="4"/>
        <v>100</v>
      </c>
    </row>
    <row r="17" spans="1:22" ht="18.75" customHeight="1" x14ac:dyDescent="0.3">
      <c r="A17" s="257" t="s">
        <v>29</v>
      </c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9"/>
    </row>
    <row r="18" spans="1:22" ht="63.75" customHeight="1" x14ac:dyDescent="0.25">
      <c r="A18" s="157" t="s">
        <v>461</v>
      </c>
      <c r="B18" s="216" t="s">
        <v>23</v>
      </c>
      <c r="C18" s="60" t="s">
        <v>325</v>
      </c>
      <c r="D18" s="60"/>
      <c r="E18" s="60"/>
      <c r="F18" s="60"/>
      <c r="G18" s="60" t="s">
        <v>479</v>
      </c>
      <c r="H18" s="60" t="s">
        <v>480</v>
      </c>
      <c r="I18" s="60" t="s">
        <v>481</v>
      </c>
      <c r="J18" s="60" t="s">
        <v>482</v>
      </c>
      <c r="K18" s="60" t="s">
        <v>483</v>
      </c>
      <c r="L18" s="60" t="s">
        <v>484</v>
      </c>
      <c r="M18" s="60"/>
      <c r="N18" s="60"/>
      <c r="O18" s="60"/>
      <c r="P18" s="60"/>
      <c r="Q18" s="60"/>
      <c r="R18" s="60"/>
      <c r="S18" s="60" t="s">
        <v>485</v>
      </c>
      <c r="T18" s="60" t="s">
        <v>486</v>
      </c>
      <c r="U18" s="60" t="s">
        <v>487</v>
      </c>
      <c r="V18" s="61"/>
    </row>
    <row r="19" spans="1:22" ht="92.25" customHeight="1" x14ac:dyDescent="0.25">
      <c r="A19" s="157" t="s">
        <v>30</v>
      </c>
      <c r="B19" s="58" t="s">
        <v>23</v>
      </c>
      <c r="C19" s="5"/>
      <c r="D19" s="5"/>
      <c r="E19" s="5"/>
      <c r="F19" s="5"/>
      <c r="G19" s="60" t="s">
        <v>488</v>
      </c>
      <c r="H19" s="60" t="s">
        <v>489</v>
      </c>
      <c r="I19" s="60" t="s">
        <v>490</v>
      </c>
      <c r="J19" s="60" t="s">
        <v>482</v>
      </c>
      <c r="K19" s="60" t="s">
        <v>483</v>
      </c>
      <c r="L19" s="60" t="s">
        <v>484</v>
      </c>
      <c r="M19" s="60"/>
      <c r="N19" s="60"/>
      <c r="O19" s="60"/>
      <c r="P19" s="60"/>
      <c r="Q19" s="60"/>
      <c r="R19" s="60"/>
      <c r="S19" s="60" t="s">
        <v>491</v>
      </c>
      <c r="T19" s="60" t="s">
        <v>492</v>
      </c>
      <c r="U19" s="60" t="s">
        <v>493</v>
      </c>
    </row>
    <row r="20" spans="1:22" ht="64.5" x14ac:dyDescent="0.25">
      <c r="A20" s="127" t="s">
        <v>32</v>
      </c>
      <c r="B20" s="58" t="s">
        <v>23</v>
      </c>
      <c r="C20" s="51">
        <v>111</v>
      </c>
      <c r="D20" s="51" t="s">
        <v>326</v>
      </c>
      <c r="E20" s="51" t="s">
        <v>327</v>
      </c>
      <c r="F20" s="51">
        <v>244</v>
      </c>
      <c r="G20" s="5" t="s">
        <v>494</v>
      </c>
      <c r="H20" s="5" t="s">
        <v>282</v>
      </c>
      <c r="I20" s="5">
        <v>100</v>
      </c>
      <c r="J20" s="5"/>
      <c r="K20" s="5"/>
      <c r="L20" s="5"/>
      <c r="M20" s="5"/>
      <c r="N20" s="5"/>
      <c r="O20" s="5"/>
      <c r="P20" s="5"/>
      <c r="Q20" s="5"/>
      <c r="R20" s="5"/>
      <c r="S20" s="5" t="s">
        <v>328</v>
      </c>
      <c r="T20" s="5" t="s">
        <v>282</v>
      </c>
      <c r="U20" s="5">
        <v>100</v>
      </c>
    </row>
    <row r="21" spans="1:22" ht="64.5" x14ac:dyDescent="0.25">
      <c r="A21" s="127" t="s">
        <v>33</v>
      </c>
      <c r="B21" s="58" t="s">
        <v>23</v>
      </c>
      <c r="C21" s="51">
        <v>111</v>
      </c>
      <c r="D21" s="51" t="s">
        <v>326</v>
      </c>
      <c r="E21" s="51" t="s">
        <v>495</v>
      </c>
      <c r="F21" s="51">
        <v>244</v>
      </c>
      <c r="G21" s="5" t="s">
        <v>496</v>
      </c>
      <c r="H21" s="5" t="s">
        <v>497</v>
      </c>
      <c r="I21" s="5" t="s">
        <v>498</v>
      </c>
      <c r="J21" s="5"/>
      <c r="K21" s="5"/>
      <c r="L21" s="5"/>
      <c r="M21" s="5"/>
      <c r="N21" s="5"/>
      <c r="O21" s="5"/>
      <c r="P21" s="5"/>
      <c r="Q21" s="5"/>
      <c r="R21" s="5"/>
      <c r="S21" s="5" t="s">
        <v>496</v>
      </c>
      <c r="T21" s="5" t="s">
        <v>497</v>
      </c>
      <c r="U21" s="5" t="s">
        <v>498</v>
      </c>
    </row>
    <row r="22" spans="1:22" ht="15" customHeight="1" x14ac:dyDescent="0.25">
      <c r="A22" s="293" t="s">
        <v>34</v>
      </c>
      <c r="B22" s="296" t="s">
        <v>23</v>
      </c>
      <c r="C22" s="51">
        <v>111</v>
      </c>
      <c r="D22" s="51" t="s">
        <v>326</v>
      </c>
      <c r="E22" s="51" t="s">
        <v>499</v>
      </c>
      <c r="F22" s="51" t="s">
        <v>330</v>
      </c>
      <c r="G22" s="5" t="s">
        <v>500</v>
      </c>
      <c r="H22" s="5" t="s">
        <v>500</v>
      </c>
      <c r="I22" s="5" t="s">
        <v>48</v>
      </c>
      <c r="J22" s="5"/>
      <c r="K22" s="5"/>
      <c r="L22" s="5"/>
      <c r="M22" s="5"/>
      <c r="N22" s="5"/>
      <c r="O22" s="5"/>
      <c r="P22" s="5"/>
      <c r="Q22" s="5"/>
      <c r="R22" s="5"/>
      <c r="S22" s="5" t="s">
        <v>500</v>
      </c>
      <c r="T22" s="5" t="s">
        <v>500</v>
      </c>
      <c r="U22" s="5" t="s">
        <v>48</v>
      </c>
    </row>
    <row r="23" spans="1:22" x14ac:dyDescent="0.25">
      <c r="A23" s="294"/>
      <c r="B23" s="297"/>
      <c r="C23" s="51">
        <v>111</v>
      </c>
      <c r="D23" s="51" t="s">
        <v>326</v>
      </c>
      <c r="E23" s="51" t="s">
        <v>499</v>
      </c>
      <c r="F23" s="51" t="s">
        <v>41</v>
      </c>
      <c r="G23" s="5" t="s">
        <v>501</v>
      </c>
      <c r="H23" s="5" t="s">
        <v>502</v>
      </c>
      <c r="I23" s="5" t="s">
        <v>503</v>
      </c>
      <c r="J23" s="5"/>
      <c r="K23" s="5"/>
      <c r="L23" s="5"/>
      <c r="M23" s="5"/>
      <c r="N23" s="5"/>
      <c r="O23" s="5"/>
      <c r="P23" s="5"/>
      <c r="Q23" s="5"/>
      <c r="R23" s="5"/>
      <c r="S23" s="5" t="s">
        <v>501</v>
      </c>
      <c r="T23" s="5" t="s">
        <v>502</v>
      </c>
      <c r="U23" s="5" t="s">
        <v>503</v>
      </c>
    </row>
    <row r="24" spans="1:22" x14ac:dyDescent="0.25">
      <c r="A24" s="294"/>
      <c r="B24" s="297"/>
      <c r="C24" s="51" t="s">
        <v>41</v>
      </c>
      <c r="D24" s="51" t="s">
        <v>326</v>
      </c>
      <c r="E24" s="51" t="s">
        <v>504</v>
      </c>
      <c r="F24" s="51" t="s">
        <v>54</v>
      </c>
      <c r="G24" s="5" t="s">
        <v>505</v>
      </c>
      <c r="H24" s="5" t="s">
        <v>506</v>
      </c>
      <c r="I24" s="5" t="s">
        <v>507</v>
      </c>
      <c r="J24" s="5" t="s">
        <v>31</v>
      </c>
      <c r="K24" s="5" t="s">
        <v>31</v>
      </c>
      <c r="L24" s="5" t="s">
        <v>31</v>
      </c>
      <c r="M24" s="5"/>
      <c r="N24" s="5"/>
      <c r="O24" s="5"/>
      <c r="P24" s="5"/>
      <c r="Q24" s="5"/>
      <c r="R24" s="5"/>
      <c r="S24" s="5" t="s">
        <v>505</v>
      </c>
      <c r="T24" s="5" t="s">
        <v>506</v>
      </c>
      <c r="U24" s="5" t="s">
        <v>507</v>
      </c>
    </row>
    <row r="25" spans="1:22" ht="21.75" customHeight="1" x14ac:dyDescent="0.25">
      <c r="A25" s="294"/>
      <c r="B25" s="297"/>
      <c r="C25" s="51"/>
      <c r="D25" s="51" t="s">
        <v>326</v>
      </c>
      <c r="E25" s="51" t="s">
        <v>499</v>
      </c>
      <c r="F25" s="51" t="s">
        <v>511</v>
      </c>
      <c r="G25" s="5" t="s">
        <v>512</v>
      </c>
      <c r="H25" s="5" t="s">
        <v>513</v>
      </c>
      <c r="I25" s="5" t="s">
        <v>514</v>
      </c>
      <c r="J25" s="5" t="s">
        <v>31</v>
      </c>
      <c r="K25" s="5" t="s">
        <v>31</v>
      </c>
      <c r="L25" s="5" t="s">
        <v>31</v>
      </c>
      <c r="M25" s="5"/>
      <c r="N25" s="5"/>
      <c r="O25" s="5"/>
      <c r="P25" s="5"/>
      <c r="Q25" s="5"/>
      <c r="R25" s="5"/>
      <c r="S25" s="5" t="s">
        <v>512</v>
      </c>
      <c r="T25" s="5" t="s">
        <v>513</v>
      </c>
      <c r="U25" s="5" t="s">
        <v>514</v>
      </c>
    </row>
    <row r="26" spans="1:22" ht="21.75" customHeight="1" x14ac:dyDescent="0.25">
      <c r="A26" s="294"/>
      <c r="B26" s="297"/>
      <c r="C26" s="51"/>
      <c r="D26" s="51" t="s">
        <v>326</v>
      </c>
      <c r="E26" s="51" t="s">
        <v>499</v>
      </c>
      <c r="F26" s="51" t="s">
        <v>462</v>
      </c>
      <c r="G26" s="5" t="s">
        <v>508</v>
      </c>
      <c r="H26" s="5" t="s">
        <v>509</v>
      </c>
      <c r="I26" s="5" t="s">
        <v>510</v>
      </c>
      <c r="J26" s="5" t="s">
        <v>31</v>
      </c>
      <c r="K26" s="5" t="s">
        <v>31</v>
      </c>
      <c r="L26" s="5" t="s">
        <v>31</v>
      </c>
      <c r="M26" s="5"/>
      <c r="N26" s="5"/>
      <c r="O26" s="5"/>
      <c r="P26" s="5"/>
      <c r="Q26" s="5"/>
      <c r="R26" s="5"/>
      <c r="S26" s="5" t="s">
        <v>508</v>
      </c>
      <c r="T26" s="5" t="s">
        <v>509</v>
      </c>
      <c r="U26" s="5" t="s">
        <v>510</v>
      </c>
    </row>
    <row r="27" spans="1:22" ht="21.75" customHeight="1" x14ac:dyDescent="0.25">
      <c r="A27" s="294"/>
      <c r="B27" s="297"/>
      <c r="C27" s="51"/>
      <c r="D27" s="51" t="s">
        <v>326</v>
      </c>
      <c r="E27" s="51" t="s">
        <v>515</v>
      </c>
      <c r="F27" s="51" t="s">
        <v>54</v>
      </c>
      <c r="G27" s="5" t="s">
        <v>516</v>
      </c>
      <c r="H27" s="5" t="s">
        <v>516</v>
      </c>
      <c r="I27" s="5" t="s">
        <v>333</v>
      </c>
      <c r="J27" s="5" t="s">
        <v>31</v>
      </c>
      <c r="K27" s="5" t="s">
        <v>31</v>
      </c>
      <c r="L27" s="5" t="s">
        <v>31</v>
      </c>
      <c r="M27" s="5"/>
      <c r="N27" s="5"/>
      <c r="O27" s="5"/>
      <c r="P27" s="5"/>
      <c r="Q27" s="5"/>
      <c r="R27" s="5"/>
      <c r="S27" s="5" t="s">
        <v>516</v>
      </c>
      <c r="T27" s="5" t="s">
        <v>516</v>
      </c>
      <c r="U27" s="5" t="s">
        <v>48</v>
      </c>
    </row>
    <row r="28" spans="1:22" ht="21.75" customHeight="1" x14ac:dyDescent="0.25">
      <c r="A28" s="294"/>
      <c r="B28" s="297"/>
      <c r="C28" s="51"/>
      <c r="D28" s="51" t="s">
        <v>326</v>
      </c>
      <c r="E28" s="51" t="s">
        <v>329</v>
      </c>
      <c r="F28" s="51" t="s">
        <v>41</v>
      </c>
      <c r="G28" s="5" t="s">
        <v>517</v>
      </c>
      <c r="H28" s="5" t="s">
        <v>517</v>
      </c>
      <c r="I28" s="5" t="s">
        <v>333</v>
      </c>
      <c r="J28" s="5" t="s">
        <v>31</v>
      </c>
      <c r="K28" s="5" t="s">
        <v>31</v>
      </c>
      <c r="L28" s="5" t="s">
        <v>31</v>
      </c>
      <c r="M28" s="5"/>
      <c r="N28" s="5"/>
      <c r="O28" s="5"/>
      <c r="P28" s="5"/>
      <c r="Q28" s="5"/>
      <c r="R28" s="5"/>
      <c r="S28" s="5" t="s">
        <v>517</v>
      </c>
      <c r="T28" s="5" t="s">
        <v>517</v>
      </c>
      <c r="U28" s="5" t="s">
        <v>48</v>
      </c>
    </row>
    <row r="29" spans="1:22" ht="21.75" customHeight="1" x14ac:dyDescent="0.25">
      <c r="A29" s="294"/>
      <c r="B29" s="297"/>
      <c r="C29" s="51"/>
      <c r="D29" s="51" t="s">
        <v>326</v>
      </c>
      <c r="E29" s="51" t="s">
        <v>329</v>
      </c>
      <c r="F29" s="51" t="s">
        <v>330</v>
      </c>
      <c r="G29" s="5" t="s">
        <v>518</v>
      </c>
      <c r="H29" s="5" t="s">
        <v>518</v>
      </c>
      <c r="I29" s="5" t="s">
        <v>333</v>
      </c>
      <c r="J29" s="5" t="s">
        <v>31</v>
      </c>
      <c r="K29" s="5"/>
      <c r="L29" s="5"/>
      <c r="M29" s="5"/>
      <c r="N29" s="5"/>
      <c r="O29" s="5"/>
      <c r="P29" s="5"/>
      <c r="Q29" s="5"/>
      <c r="R29" s="5"/>
      <c r="S29" s="5" t="s">
        <v>518</v>
      </c>
      <c r="T29" s="5" t="s">
        <v>518</v>
      </c>
      <c r="U29" s="5" t="s">
        <v>48</v>
      </c>
    </row>
    <row r="30" spans="1:22" ht="21.75" customHeight="1" x14ac:dyDescent="0.25">
      <c r="A30" s="294"/>
      <c r="B30" s="297"/>
      <c r="C30" s="51"/>
      <c r="D30" s="51" t="s">
        <v>31</v>
      </c>
      <c r="E30" s="51"/>
      <c r="F30" s="51"/>
      <c r="G30" s="5" t="s">
        <v>31</v>
      </c>
      <c r="H30" s="5" t="s">
        <v>31</v>
      </c>
      <c r="I30" s="5" t="s">
        <v>31</v>
      </c>
      <c r="J30" s="5"/>
      <c r="K30" s="5"/>
      <c r="L30" s="5"/>
      <c r="M30" s="5"/>
      <c r="N30" s="5"/>
      <c r="O30" s="5"/>
      <c r="P30" s="5"/>
      <c r="Q30" s="5"/>
      <c r="R30" s="5"/>
      <c r="S30" s="5" t="s">
        <v>31</v>
      </c>
      <c r="T30" s="5" t="s">
        <v>31</v>
      </c>
      <c r="U30" s="5" t="s">
        <v>31</v>
      </c>
    </row>
    <row r="31" spans="1:22" x14ac:dyDescent="0.25">
      <c r="A31" s="294"/>
      <c r="B31" s="297"/>
      <c r="C31" s="51" t="s">
        <v>41</v>
      </c>
      <c r="D31" s="51" t="s">
        <v>326</v>
      </c>
      <c r="E31" s="51" t="s">
        <v>519</v>
      </c>
      <c r="F31" s="51" t="s">
        <v>41</v>
      </c>
      <c r="G31" s="5"/>
      <c r="H31" s="5"/>
      <c r="I31" s="5"/>
      <c r="J31" s="5" t="s">
        <v>520</v>
      </c>
      <c r="K31" s="5" t="s">
        <v>520</v>
      </c>
      <c r="L31" s="5" t="s">
        <v>48</v>
      </c>
      <c r="M31" s="5"/>
      <c r="N31" s="5"/>
      <c r="O31" s="5"/>
      <c r="P31" s="5"/>
      <c r="Q31" s="5"/>
      <c r="R31" s="5"/>
      <c r="S31" s="5" t="s">
        <v>520</v>
      </c>
      <c r="T31" s="5" t="s">
        <v>520</v>
      </c>
      <c r="U31" s="5" t="s">
        <v>48</v>
      </c>
    </row>
    <row r="32" spans="1:22" ht="44.25" customHeight="1" x14ac:dyDescent="0.25">
      <c r="A32" s="294"/>
      <c r="B32" s="297"/>
      <c r="C32" s="51" t="s">
        <v>41</v>
      </c>
      <c r="D32" s="51" t="s">
        <v>326</v>
      </c>
      <c r="E32" s="51" t="s">
        <v>519</v>
      </c>
      <c r="F32" s="51" t="s">
        <v>330</v>
      </c>
      <c r="G32" s="5" t="s">
        <v>31</v>
      </c>
      <c r="H32" s="5" t="s">
        <v>31</v>
      </c>
      <c r="I32" s="5" t="s">
        <v>31</v>
      </c>
      <c r="J32" s="5" t="s">
        <v>521</v>
      </c>
      <c r="K32" s="5" t="s">
        <v>521</v>
      </c>
      <c r="L32" s="5" t="s">
        <v>48</v>
      </c>
      <c r="M32" s="5"/>
      <c r="N32" s="5"/>
      <c r="O32" s="5"/>
      <c r="P32" s="5"/>
      <c r="Q32" s="5"/>
      <c r="R32" s="5"/>
      <c r="S32" s="5" t="s">
        <v>521</v>
      </c>
      <c r="T32" s="5" t="s">
        <v>521</v>
      </c>
      <c r="U32" s="5" t="s">
        <v>48</v>
      </c>
    </row>
    <row r="33" spans="1:21" x14ac:dyDescent="0.25">
      <c r="A33" s="294"/>
      <c r="B33" s="297"/>
      <c r="C33" s="51"/>
      <c r="D33" s="51" t="s">
        <v>31</v>
      </c>
      <c r="E33" s="51" t="s">
        <v>31</v>
      </c>
      <c r="F33" s="51" t="s">
        <v>31</v>
      </c>
      <c r="G33" s="5" t="s">
        <v>31</v>
      </c>
      <c r="H33" s="5" t="s">
        <v>31</v>
      </c>
      <c r="I33" s="5" t="s">
        <v>31</v>
      </c>
      <c r="J33" s="5"/>
      <c r="K33" s="5"/>
      <c r="L33" s="5"/>
      <c r="M33" s="5"/>
      <c r="N33" s="5"/>
      <c r="O33" s="5"/>
      <c r="P33" s="5"/>
      <c r="Q33" s="5"/>
      <c r="R33" s="5"/>
      <c r="S33" s="5" t="s">
        <v>31</v>
      </c>
      <c r="T33" s="5" t="s">
        <v>31</v>
      </c>
      <c r="U33" s="5" t="s">
        <v>31</v>
      </c>
    </row>
    <row r="34" spans="1:21" x14ac:dyDescent="0.25">
      <c r="A34" s="295"/>
      <c r="B34" s="298"/>
      <c r="C34" s="51" t="s">
        <v>41</v>
      </c>
      <c r="D34" s="51" t="s">
        <v>326</v>
      </c>
      <c r="E34" s="51" t="s">
        <v>332</v>
      </c>
      <c r="F34" s="51" t="s">
        <v>54</v>
      </c>
      <c r="G34" s="5" t="s">
        <v>331</v>
      </c>
      <c r="H34" s="5" t="s">
        <v>331</v>
      </c>
      <c r="I34" s="5" t="s">
        <v>333</v>
      </c>
      <c r="J34" s="5" t="s">
        <v>522</v>
      </c>
      <c r="K34" s="5" t="s">
        <v>523</v>
      </c>
      <c r="L34" s="5" t="s">
        <v>524</v>
      </c>
      <c r="M34" s="5"/>
      <c r="N34" s="5"/>
      <c r="O34" s="5"/>
      <c r="P34" s="5"/>
      <c r="Q34" s="5"/>
      <c r="R34" s="5"/>
      <c r="S34" s="5" t="s">
        <v>525</v>
      </c>
      <c r="T34" s="5" t="s">
        <v>516</v>
      </c>
      <c r="U34" s="5" t="s">
        <v>524</v>
      </c>
    </row>
    <row r="35" spans="1:21" ht="38.25" x14ac:dyDescent="0.25">
      <c r="A35" s="127" t="s">
        <v>35</v>
      </c>
      <c r="B35" s="58" t="s">
        <v>31</v>
      </c>
      <c r="C35" s="51" t="s">
        <v>87</v>
      </c>
      <c r="D35" s="51" t="s">
        <v>334</v>
      </c>
      <c r="E35" s="51" t="s">
        <v>335</v>
      </c>
      <c r="F35" s="51" t="s">
        <v>526</v>
      </c>
      <c r="G35" s="5"/>
      <c r="H35" s="5"/>
      <c r="I35" s="5"/>
      <c r="J35" s="5" t="s">
        <v>527</v>
      </c>
      <c r="K35" s="5" t="s">
        <v>527</v>
      </c>
      <c r="L35" s="5" t="s">
        <v>48</v>
      </c>
      <c r="M35" s="5"/>
      <c r="N35" s="5"/>
      <c r="O35" s="5"/>
      <c r="P35" s="5"/>
      <c r="Q35" s="5"/>
      <c r="R35" s="5"/>
      <c r="S35" s="5" t="s">
        <v>527</v>
      </c>
      <c r="T35" s="5" t="s">
        <v>527</v>
      </c>
      <c r="U35" s="5" t="s">
        <v>48</v>
      </c>
    </row>
    <row r="36" spans="1:21" ht="26.25" x14ac:dyDescent="0.25">
      <c r="A36" s="127" t="s">
        <v>336</v>
      </c>
      <c r="B36" s="58"/>
      <c r="C36" s="58" t="s">
        <v>337</v>
      </c>
      <c r="D36" s="58" t="s">
        <v>338</v>
      </c>
      <c r="E36" s="58" t="s">
        <v>339</v>
      </c>
      <c r="F36" s="58" t="s">
        <v>340</v>
      </c>
      <c r="G36" s="58" t="s">
        <v>31</v>
      </c>
      <c r="H36" s="58" t="s">
        <v>31</v>
      </c>
      <c r="I36" s="58" t="s">
        <v>31</v>
      </c>
      <c r="J36" s="58" t="s">
        <v>31</v>
      </c>
      <c r="K36" s="58" t="s">
        <v>31</v>
      </c>
      <c r="L36" s="58" t="s">
        <v>31</v>
      </c>
      <c r="M36" s="58"/>
      <c r="N36" s="58"/>
      <c r="O36" s="58"/>
      <c r="P36" s="58"/>
      <c r="Q36" s="58"/>
      <c r="R36" s="58"/>
      <c r="S36" s="111" t="s">
        <v>31</v>
      </c>
      <c r="T36" s="111" t="s">
        <v>31</v>
      </c>
      <c r="U36" s="111" t="s">
        <v>31</v>
      </c>
    </row>
    <row r="37" spans="1:21" ht="64.5" x14ac:dyDescent="0.25">
      <c r="A37" s="157" t="s">
        <v>36</v>
      </c>
      <c r="B37" s="58" t="s">
        <v>23</v>
      </c>
      <c r="C37" s="58" t="s">
        <v>31</v>
      </c>
      <c r="D37" s="58" t="s">
        <v>31</v>
      </c>
      <c r="E37" s="58" t="s">
        <v>31</v>
      </c>
      <c r="F37" s="58" t="s">
        <v>31</v>
      </c>
      <c r="G37" s="216" t="s">
        <v>528</v>
      </c>
      <c r="H37" s="216" t="s">
        <v>529</v>
      </c>
      <c r="I37" s="216" t="s">
        <v>516</v>
      </c>
      <c r="J37" s="216"/>
      <c r="K37" s="216"/>
      <c r="L37" s="216"/>
      <c r="M37" s="216"/>
      <c r="N37" s="216"/>
      <c r="O37" s="216"/>
      <c r="P37" s="216"/>
      <c r="Q37" s="216"/>
      <c r="R37" s="216"/>
      <c r="S37" s="213" t="s">
        <v>528</v>
      </c>
      <c r="T37" s="213" t="s">
        <v>529</v>
      </c>
      <c r="U37" s="213" t="s">
        <v>516</v>
      </c>
    </row>
    <row r="38" spans="1:21" ht="64.5" x14ac:dyDescent="0.25">
      <c r="A38" s="127" t="s">
        <v>341</v>
      </c>
      <c r="B38" s="58" t="s">
        <v>23</v>
      </c>
      <c r="C38" s="58" t="s">
        <v>41</v>
      </c>
      <c r="D38" s="58" t="s">
        <v>326</v>
      </c>
      <c r="E38" s="58" t="s">
        <v>530</v>
      </c>
      <c r="F38" s="58" t="s">
        <v>105</v>
      </c>
      <c r="G38" s="58" t="s">
        <v>528</v>
      </c>
      <c r="H38" s="58" t="s">
        <v>529</v>
      </c>
      <c r="I38" s="58" t="s">
        <v>516</v>
      </c>
      <c r="J38" s="58"/>
      <c r="K38" s="58"/>
      <c r="L38" s="58"/>
      <c r="M38" s="58"/>
      <c r="N38" s="58"/>
      <c r="O38" s="58"/>
      <c r="P38" s="58"/>
      <c r="Q38" s="58"/>
      <c r="R38" s="58"/>
      <c r="S38" s="111" t="s">
        <v>528</v>
      </c>
      <c r="T38" s="111" t="s">
        <v>529</v>
      </c>
      <c r="U38" s="111" t="s">
        <v>516</v>
      </c>
    </row>
    <row r="39" spans="1:21" ht="64.5" x14ac:dyDescent="0.25">
      <c r="A39" s="157" t="s">
        <v>37</v>
      </c>
      <c r="B39" s="58" t="s">
        <v>23</v>
      </c>
      <c r="C39" s="58"/>
      <c r="D39" s="58"/>
      <c r="E39" s="58"/>
      <c r="F39" s="58"/>
      <c r="G39" s="216" t="s">
        <v>531</v>
      </c>
      <c r="H39" s="216" t="s">
        <v>531</v>
      </c>
      <c r="I39" s="216" t="s">
        <v>48</v>
      </c>
      <c r="J39" s="216"/>
      <c r="K39" s="216"/>
      <c r="L39" s="216"/>
      <c r="M39" s="216"/>
      <c r="N39" s="216"/>
      <c r="O39" s="216"/>
      <c r="P39" s="216"/>
      <c r="Q39" s="216"/>
      <c r="R39" s="216"/>
      <c r="S39" s="213" t="s">
        <v>531</v>
      </c>
      <c r="T39" s="213" t="s">
        <v>531</v>
      </c>
      <c r="U39" s="213" t="s">
        <v>48</v>
      </c>
    </row>
    <row r="40" spans="1:21" ht="64.5" x14ac:dyDescent="0.25">
      <c r="A40" s="127" t="s">
        <v>38</v>
      </c>
      <c r="B40" s="58" t="s">
        <v>23</v>
      </c>
      <c r="C40" s="58" t="s">
        <v>41</v>
      </c>
      <c r="D40" s="58" t="s">
        <v>342</v>
      </c>
      <c r="E40" s="58" t="s">
        <v>532</v>
      </c>
      <c r="F40" s="58" t="s">
        <v>54</v>
      </c>
      <c r="G40" s="58" t="s">
        <v>531</v>
      </c>
      <c r="H40" s="58" t="s">
        <v>531</v>
      </c>
      <c r="I40" s="58" t="s">
        <v>48</v>
      </c>
      <c r="J40" s="58"/>
      <c r="K40" s="58"/>
      <c r="L40" s="58"/>
      <c r="M40" s="58"/>
      <c r="N40" s="58"/>
      <c r="O40" s="58"/>
      <c r="P40" s="58"/>
      <c r="Q40" s="58"/>
      <c r="R40" s="58"/>
      <c r="S40" s="111" t="s">
        <v>531</v>
      </c>
      <c r="T40" s="111" t="s">
        <v>531</v>
      </c>
      <c r="U40" s="111" t="s">
        <v>48</v>
      </c>
    </row>
    <row r="41" spans="1:21" x14ac:dyDescent="0.25">
      <c r="A41" s="127" t="s">
        <v>31</v>
      </c>
      <c r="B41" s="58" t="s">
        <v>31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111"/>
      <c r="T41" s="111"/>
      <c r="U41" s="111"/>
    </row>
    <row r="42" spans="1:21" ht="64.5" x14ac:dyDescent="0.25">
      <c r="A42" s="157" t="s">
        <v>343</v>
      </c>
      <c r="B42" s="58" t="s">
        <v>23</v>
      </c>
      <c r="C42" s="58"/>
      <c r="D42" s="58"/>
      <c r="E42" s="58"/>
      <c r="F42" s="58"/>
      <c r="G42" s="58" t="s">
        <v>283</v>
      </c>
      <c r="H42" s="58" t="s">
        <v>283</v>
      </c>
      <c r="I42" s="58" t="s">
        <v>27</v>
      </c>
      <c r="J42" s="58"/>
      <c r="K42" s="58"/>
      <c r="L42" s="58"/>
      <c r="M42" s="58"/>
      <c r="N42" s="58"/>
      <c r="O42" s="58"/>
      <c r="P42" s="58"/>
      <c r="Q42" s="58"/>
      <c r="R42" s="58"/>
      <c r="S42" s="111" t="s">
        <v>283</v>
      </c>
      <c r="T42" s="111" t="s">
        <v>283</v>
      </c>
      <c r="U42" s="111" t="s">
        <v>27</v>
      </c>
    </row>
    <row r="43" spans="1:21" ht="64.5" x14ac:dyDescent="0.25">
      <c r="A43" s="127" t="s">
        <v>344</v>
      </c>
      <c r="B43" s="58" t="s">
        <v>23</v>
      </c>
      <c r="C43" s="58" t="s">
        <v>41</v>
      </c>
      <c r="D43" s="58" t="s">
        <v>326</v>
      </c>
      <c r="E43" s="58" t="s">
        <v>345</v>
      </c>
      <c r="F43" s="58" t="s">
        <v>54</v>
      </c>
      <c r="G43" s="58" t="s">
        <v>283</v>
      </c>
      <c r="H43" s="58" t="s">
        <v>283</v>
      </c>
      <c r="I43" s="58" t="s">
        <v>27</v>
      </c>
      <c r="J43" s="58"/>
      <c r="K43" s="58"/>
      <c r="L43" s="58"/>
      <c r="M43" s="58"/>
      <c r="N43" s="58"/>
      <c r="O43" s="58"/>
      <c r="P43" s="58"/>
      <c r="Q43" s="58"/>
      <c r="R43" s="58"/>
      <c r="S43" s="111" t="s">
        <v>283</v>
      </c>
      <c r="T43" s="111" t="s">
        <v>283</v>
      </c>
      <c r="U43" s="111" t="s">
        <v>27</v>
      </c>
    </row>
    <row r="44" spans="1:21" x14ac:dyDescent="0.25">
      <c r="A44" s="58" t="s">
        <v>31</v>
      </c>
      <c r="B44" s="58" t="s">
        <v>346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111"/>
      <c r="T44" s="111"/>
      <c r="U44" s="111"/>
    </row>
    <row r="45" spans="1:21" ht="64.5" x14ac:dyDescent="0.25">
      <c r="A45" s="157" t="s">
        <v>347</v>
      </c>
      <c r="B45" s="58" t="s">
        <v>23</v>
      </c>
      <c r="C45" s="58"/>
      <c r="D45" s="58"/>
      <c r="E45" s="58"/>
      <c r="F45" s="58"/>
      <c r="G45" s="216" t="s">
        <v>351</v>
      </c>
      <c r="H45" s="216" t="s">
        <v>533</v>
      </c>
      <c r="I45" s="216" t="s">
        <v>531</v>
      </c>
      <c r="J45" s="216"/>
      <c r="K45" s="216"/>
      <c r="L45" s="216"/>
      <c r="M45" s="216"/>
      <c r="N45" s="216"/>
      <c r="O45" s="216"/>
      <c r="P45" s="216"/>
      <c r="Q45" s="216"/>
      <c r="R45" s="216"/>
      <c r="S45" s="213" t="s">
        <v>351</v>
      </c>
      <c r="T45" s="213" t="s">
        <v>533</v>
      </c>
      <c r="U45" s="213" t="s">
        <v>531</v>
      </c>
    </row>
    <row r="46" spans="1:21" ht="64.5" x14ac:dyDescent="0.25">
      <c r="A46" s="127" t="s">
        <v>143</v>
      </c>
      <c r="B46" s="58" t="s">
        <v>23</v>
      </c>
      <c r="C46" s="58" t="s">
        <v>41</v>
      </c>
      <c r="D46" s="58" t="s">
        <v>342</v>
      </c>
      <c r="E46" s="58" t="s">
        <v>534</v>
      </c>
      <c r="F46" s="58" t="s">
        <v>54</v>
      </c>
      <c r="G46" s="58" t="s">
        <v>535</v>
      </c>
      <c r="H46" s="58" t="s">
        <v>283</v>
      </c>
      <c r="I46" s="58" t="s">
        <v>27</v>
      </c>
      <c r="J46" s="58"/>
      <c r="K46" s="58"/>
      <c r="L46" s="58"/>
      <c r="M46" s="58"/>
      <c r="N46" s="58"/>
      <c r="O46" s="58"/>
      <c r="P46" s="58"/>
      <c r="Q46" s="58"/>
      <c r="R46" s="58"/>
      <c r="S46" s="111" t="s">
        <v>535</v>
      </c>
      <c r="T46" s="111" t="s">
        <v>283</v>
      </c>
      <c r="U46" s="111" t="s">
        <v>27</v>
      </c>
    </row>
    <row r="47" spans="1:21" ht="64.5" x14ac:dyDescent="0.25">
      <c r="A47" s="58" t="s">
        <v>144</v>
      </c>
      <c r="B47" s="58" t="s">
        <v>23</v>
      </c>
      <c r="C47" s="58" t="s">
        <v>41</v>
      </c>
      <c r="D47" s="58" t="s">
        <v>342</v>
      </c>
      <c r="E47" s="58" t="s">
        <v>536</v>
      </c>
      <c r="F47" s="58" t="s">
        <v>54</v>
      </c>
      <c r="G47" s="58" t="s">
        <v>537</v>
      </c>
      <c r="H47" s="58" t="s">
        <v>533</v>
      </c>
      <c r="I47" s="58" t="s">
        <v>503</v>
      </c>
      <c r="J47" s="58"/>
      <c r="K47" s="58"/>
      <c r="L47" s="58"/>
      <c r="M47" s="58"/>
      <c r="N47" s="58"/>
      <c r="O47" s="58"/>
      <c r="P47" s="58"/>
      <c r="Q47" s="58"/>
      <c r="R47" s="58"/>
      <c r="S47" s="111" t="s">
        <v>537</v>
      </c>
      <c r="T47" s="111" t="s">
        <v>533</v>
      </c>
      <c r="U47" s="111" t="s">
        <v>503</v>
      </c>
    </row>
    <row r="48" spans="1:21" ht="66.75" customHeight="1" x14ac:dyDescent="0.25">
      <c r="A48" s="58" t="s">
        <v>538</v>
      </c>
      <c r="B48" s="58" t="s">
        <v>23</v>
      </c>
      <c r="C48" s="58" t="s">
        <v>87</v>
      </c>
      <c r="D48" s="58" t="s">
        <v>326</v>
      </c>
      <c r="E48" s="58" t="s">
        <v>539</v>
      </c>
      <c r="F48" s="58" t="s">
        <v>54</v>
      </c>
      <c r="G48" s="216" t="s">
        <v>540</v>
      </c>
      <c r="H48" s="216" t="s">
        <v>541</v>
      </c>
      <c r="I48" s="216" t="s">
        <v>542</v>
      </c>
      <c r="J48" s="216"/>
      <c r="K48" s="216"/>
      <c r="L48" s="216"/>
      <c r="M48" s="216"/>
      <c r="N48" s="216"/>
      <c r="O48" s="216"/>
      <c r="P48" s="216"/>
      <c r="Q48" s="216"/>
      <c r="R48" s="216"/>
      <c r="S48" s="213" t="s">
        <v>540</v>
      </c>
      <c r="T48" s="213" t="s">
        <v>541</v>
      </c>
      <c r="U48" s="213" t="s">
        <v>542</v>
      </c>
    </row>
    <row r="49" spans="1:21" ht="20.25" x14ac:dyDescent="0.3">
      <c r="A49" s="257" t="s">
        <v>39</v>
      </c>
      <c r="B49" s="258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9"/>
    </row>
    <row r="50" spans="1:21" ht="63.75" x14ac:dyDescent="0.25">
      <c r="A50" s="17" t="s">
        <v>40</v>
      </c>
      <c r="B50" s="218" t="s">
        <v>23</v>
      </c>
      <c r="C50" s="214"/>
      <c r="D50" s="214"/>
      <c r="E50" s="214"/>
      <c r="F50" s="214"/>
      <c r="G50" s="214" t="s">
        <v>543</v>
      </c>
      <c r="H50" s="214" t="s">
        <v>544</v>
      </c>
      <c r="I50" s="214" t="s">
        <v>545</v>
      </c>
      <c r="J50" s="214" t="s">
        <v>546</v>
      </c>
      <c r="K50" s="214" t="s">
        <v>547</v>
      </c>
      <c r="L50" s="219" t="s">
        <v>548</v>
      </c>
      <c r="M50" s="220">
        <v>0</v>
      </c>
      <c r="N50" s="220">
        <v>0</v>
      </c>
      <c r="O50" s="220">
        <v>0</v>
      </c>
      <c r="P50" s="220">
        <v>0</v>
      </c>
      <c r="Q50" s="220">
        <v>0</v>
      </c>
      <c r="R50" s="220">
        <v>0</v>
      </c>
      <c r="S50" s="221" t="s">
        <v>549</v>
      </c>
      <c r="T50" s="214" t="s">
        <v>550</v>
      </c>
      <c r="U50" s="214" t="s">
        <v>551</v>
      </c>
    </row>
    <row r="51" spans="1:21" x14ac:dyDescent="0.25">
      <c r="A51" s="17" t="s">
        <v>348</v>
      </c>
      <c r="B51" s="4"/>
      <c r="C51" s="21"/>
      <c r="D51" s="21"/>
      <c r="E51" s="21"/>
      <c r="F51" s="21"/>
      <c r="G51" s="21"/>
      <c r="H51" s="21"/>
      <c r="I51" s="21"/>
      <c r="J51" s="21"/>
      <c r="K51" s="21"/>
      <c r="L51" s="24"/>
      <c r="M51" s="20"/>
      <c r="N51" s="20"/>
      <c r="O51" s="20"/>
      <c r="P51" s="20"/>
      <c r="Q51" s="20"/>
      <c r="R51" s="20"/>
      <c r="S51" s="25"/>
      <c r="T51" s="21"/>
      <c r="U51" s="21"/>
    </row>
    <row r="52" spans="1:21" x14ac:dyDescent="0.25">
      <c r="A52" s="18" t="s">
        <v>349</v>
      </c>
      <c r="B52" s="13"/>
      <c r="C52" s="21" t="s">
        <v>41</v>
      </c>
      <c r="D52" s="21" t="s">
        <v>42</v>
      </c>
      <c r="E52" s="21" t="s">
        <v>43</v>
      </c>
      <c r="F52" s="21"/>
      <c r="G52" s="21"/>
      <c r="H52" s="21"/>
      <c r="I52" s="21"/>
      <c r="J52" s="21"/>
      <c r="K52" s="21"/>
      <c r="L52" s="24"/>
      <c r="M52" s="20"/>
      <c r="N52" s="20"/>
      <c r="O52" s="20"/>
      <c r="P52" s="20"/>
      <c r="Q52" s="20"/>
      <c r="R52" s="20"/>
      <c r="S52" s="25"/>
      <c r="T52" s="21"/>
      <c r="U52" s="21"/>
    </row>
    <row r="53" spans="1:21" ht="15.75" customHeight="1" x14ac:dyDescent="0.25">
      <c r="A53" s="22" t="s">
        <v>350</v>
      </c>
      <c r="B53" s="13"/>
      <c r="C53" s="21" t="s">
        <v>41</v>
      </c>
      <c r="D53" s="21" t="s">
        <v>42</v>
      </c>
      <c r="E53" s="21" t="s">
        <v>552</v>
      </c>
      <c r="F53" s="21" t="s">
        <v>553</v>
      </c>
      <c r="G53" s="21" t="s">
        <v>547</v>
      </c>
      <c r="H53" s="21" t="s">
        <v>547</v>
      </c>
      <c r="I53" s="21" t="s">
        <v>333</v>
      </c>
      <c r="J53" s="21"/>
      <c r="K53" s="21"/>
      <c r="L53" s="24"/>
      <c r="M53" s="20"/>
      <c r="N53" s="20"/>
      <c r="O53" s="20"/>
      <c r="P53" s="20"/>
      <c r="Q53" s="20"/>
      <c r="R53" s="20"/>
      <c r="S53" s="25" t="s">
        <v>554</v>
      </c>
      <c r="T53" s="21" t="s">
        <v>547</v>
      </c>
      <c r="U53" s="21" t="s">
        <v>48</v>
      </c>
    </row>
    <row r="54" spans="1:21" x14ac:dyDescent="0.25">
      <c r="A54" s="158"/>
      <c r="B54" s="129"/>
      <c r="C54" s="26" t="s">
        <v>41</v>
      </c>
      <c r="D54" s="26" t="s">
        <v>42</v>
      </c>
      <c r="E54" s="26" t="s">
        <v>552</v>
      </c>
      <c r="F54" s="26" t="s">
        <v>54</v>
      </c>
      <c r="G54" s="26" t="s">
        <v>555</v>
      </c>
      <c r="H54" s="26" t="s">
        <v>555</v>
      </c>
      <c r="I54" s="26" t="s">
        <v>48</v>
      </c>
      <c r="J54" s="26"/>
      <c r="K54" s="26"/>
      <c r="L54" s="27"/>
      <c r="M54" s="20"/>
      <c r="N54" s="20"/>
      <c r="O54" s="20"/>
      <c r="P54" s="20"/>
      <c r="Q54" s="20"/>
      <c r="R54" s="20"/>
      <c r="S54" s="28" t="s">
        <v>555</v>
      </c>
      <c r="T54" s="26" t="s">
        <v>555</v>
      </c>
      <c r="U54" s="26" t="s">
        <v>48</v>
      </c>
    </row>
    <row r="55" spans="1:21" ht="63.75" x14ac:dyDescent="0.25">
      <c r="A55" s="22" t="s">
        <v>44</v>
      </c>
      <c r="B55" s="23"/>
      <c r="C55" s="29" t="s">
        <v>41</v>
      </c>
      <c r="D55" s="29" t="s">
        <v>42</v>
      </c>
      <c r="E55" s="29" t="s">
        <v>556</v>
      </c>
      <c r="F55" s="29" t="s">
        <v>456</v>
      </c>
      <c r="G55" s="29" t="s">
        <v>557</v>
      </c>
      <c r="H55" s="29" t="s">
        <v>557</v>
      </c>
      <c r="I55" s="29" t="s">
        <v>48</v>
      </c>
      <c r="J55" s="29"/>
      <c r="K55" s="29"/>
      <c r="L55" s="30"/>
      <c r="M55" s="20"/>
      <c r="N55" s="20"/>
      <c r="O55" s="20"/>
      <c r="P55" s="20"/>
      <c r="Q55" s="20"/>
      <c r="R55" s="20"/>
      <c r="S55" s="31" t="s">
        <v>557</v>
      </c>
      <c r="T55" s="29" t="s">
        <v>557</v>
      </c>
      <c r="U55" s="29" t="s">
        <v>48</v>
      </c>
    </row>
    <row r="56" spans="1:21" ht="74.25" customHeight="1" x14ac:dyDescent="0.25">
      <c r="A56" s="22" t="s">
        <v>44</v>
      </c>
      <c r="B56" s="4"/>
      <c r="C56" s="21" t="s">
        <v>41</v>
      </c>
      <c r="D56" s="21" t="s">
        <v>42</v>
      </c>
      <c r="E56" s="21" t="s">
        <v>556</v>
      </c>
      <c r="F56" s="21" t="s">
        <v>46</v>
      </c>
      <c r="G56" s="21" t="s">
        <v>558</v>
      </c>
      <c r="H56" s="21" t="s">
        <v>558</v>
      </c>
      <c r="I56" s="21" t="s">
        <v>48</v>
      </c>
      <c r="J56" s="21"/>
      <c r="K56" s="21"/>
      <c r="L56" s="24"/>
      <c r="M56" s="20"/>
      <c r="N56" s="20"/>
      <c r="O56" s="20"/>
      <c r="P56" s="20"/>
      <c r="Q56" s="20"/>
      <c r="R56" s="20"/>
      <c r="S56" s="25" t="s">
        <v>558</v>
      </c>
      <c r="T56" s="21" t="s">
        <v>558</v>
      </c>
      <c r="U56" s="32" t="s">
        <v>48</v>
      </c>
    </row>
    <row r="57" spans="1:21" ht="61.5" customHeight="1" x14ac:dyDescent="0.25">
      <c r="A57" s="18" t="s">
        <v>45</v>
      </c>
      <c r="B57" s="4"/>
      <c r="C57" s="21" t="s">
        <v>41</v>
      </c>
      <c r="D57" s="21" t="s">
        <v>42</v>
      </c>
      <c r="E57" s="21" t="s">
        <v>352</v>
      </c>
      <c r="F57" s="21" t="s">
        <v>46</v>
      </c>
      <c r="G57" s="21" t="s">
        <v>559</v>
      </c>
      <c r="H57" s="21" t="s">
        <v>559</v>
      </c>
      <c r="I57" s="21" t="s">
        <v>48</v>
      </c>
      <c r="J57" s="21"/>
      <c r="K57" s="21"/>
      <c r="L57" s="24"/>
      <c r="M57" s="20"/>
      <c r="N57" s="20"/>
      <c r="O57" s="20"/>
      <c r="P57" s="20"/>
      <c r="Q57" s="20"/>
      <c r="R57" s="20"/>
      <c r="S57" s="25" t="s">
        <v>559</v>
      </c>
      <c r="T57" s="21" t="s">
        <v>559</v>
      </c>
      <c r="U57" s="21" t="s">
        <v>48</v>
      </c>
    </row>
    <row r="58" spans="1:21" ht="57.75" customHeight="1" x14ac:dyDescent="0.25">
      <c r="A58" s="18" t="s">
        <v>560</v>
      </c>
      <c r="B58" s="4"/>
      <c r="C58" s="21" t="s">
        <v>41</v>
      </c>
      <c r="D58" s="21" t="s">
        <v>42</v>
      </c>
      <c r="E58" s="21" t="s">
        <v>561</v>
      </c>
      <c r="F58" s="21" t="s">
        <v>46</v>
      </c>
      <c r="G58" s="21"/>
      <c r="H58" s="21"/>
      <c r="I58" s="21"/>
      <c r="J58" s="21" t="s">
        <v>547</v>
      </c>
      <c r="K58" s="21" t="s">
        <v>547</v>
      </c>
      <c r="L58" s="24" t="s">
        <v>48</v>
      </c>
      <c r="M58" s="20"/>
      <c r="N58" s="20"/>
      <c r="O58" s="20"/>
      <c r="P58" s="20"/>
      <c r="Q58" s="20"/>
      <c r="R58" s="20"/>
      <c r="S58" s="25" t="s">
        <v>547</v>
      </c>
      <c r="T58" s="21" t="s">
        <v>547</v>
      </c>
      <c r="U58" s="21" t="s">
        <v>48</v>
      </c>
    </row>
    <row r="59" spans="1:21" ht="44.25" customHeight="1" x14ac:dyDescent="0.25">
      <c r="A59" s="18" t="s">
        <v>562</v>
      </c>
      <c r="B59" s="4"/>
      <c r="C59" s="21" t="s">
        <v>41</v>
      </c>
      <c r="D59" s="21" t="s">
        <v>42</v>
      </c>
      <c r="E59" s="21" t="s">
        <v>563</v>
      </c>
      <c r="F59" s="21" t="s">
        <v>46</v>
      </c>
      <c r="G59" s="21"/>
      <c r="H59" s="21"/>
      <c r="I59" s="21"/>
      <c r="J59" s="21" t="s">
        <v>564</v>
      </c>
      <c r="K59" s="21" t="s">
        <v>283</v>
      </c>
      <c r="L59" s="24" t="s">
        <v>27</v>
      </c>
      <c r="M59" s="20"/>
      <c r="N59" s="20"/>
      <c r="O59" s="20"/>
      <c r="P59" s="20"/>
      <c r="Q59" s="20"/>
      <c r="R59" s="20"/>
      <c r="S59" s="25" t="s">
        <v>564</v>
      </c>
      <c r="T59" s="21" t="s">
        <v>27</v>
      </c>
      <c r="U59" s="21" t="s">
        <v>27</v>
      </c>
    </row>
    <row r="60" spans="1:21" ht="64.5" customHeight="1" x14ac:dyDescent="0.25">
      <c r="A60" s="18" t="s">
        <v>565</v>
      </c>
      <c r="B60" s="4"/>
      <c r="C60" s="21" t="s">
        <v>41</v>
      </c>
      <c r="D60" s="21" t="s">
        <v>42</v>
      </c>
      <c r="E60" s="21" t="s">
        <v>566</v>
      </c>
      <c r="F60" s="21" t="s">
        <v>46</v>
      </c>
      <c r="G60" s="21" t="s">
        <v>567</v>
      </c>
      <c r="H60" s="21" t="s">
        <v>283</v>
      </c>
      <c r="I60" s="21" t="s">
        <v>27</v>
      </c>
      <c r="J60" s="21"/>
      <c r="K60" s="21"/>
      <c r="L60" s="24"/>
      <c r="M60" s="20"/>
      <c r="N60" s="20"/>
      <c r="O60" s="20"/>
      <c r="P60" s="20"/>
      <c r="Q60" s="20"/>
      <c r="R60" s="20"/>
      <c r="S60" s="25" t="s">
        <v>567</v>
      </c>
      <c r="T60" s="21" t="s">
        <v>283</v>
      </c>
      <c r="U60" s="21" t="s">
        <v>27</v>
      </c>
    </row>
    <row r="61" spans="1:21" s="61" customFormat="1" ht="21" x14ac:dyDescent="0.35">
      <c r="A61" s="249" t="s">
        <v>49</v>
      </c>
      <c r="B61" s="302"/>
      <c r="C61" s="302"/>
      <c r="D61" s="302"/>
      <c r="E61" s="302"/>
      <c r="F61" s="302"/>
      <c r="G61" s="302"/>
      <c r="H61" s="302"/>
      <c r="I61" s="302"/>
      <c r="J61" s="302"/>
      <c r="K61" s="302"/>
      <c r="L61" s="302"/>
      <c r="M61" s="302"/>
      <c r="N61" s="302"/>
      <c r="O61" s="302"/>
      <c r="P61" s="302"/>
      <c r="Q61" s="302"/>
      <c r="R61" s="302"/>
      <c r="S61" s="302"/>
      <c r="T61" s="302"/>
      <c r="U61" s="302"/>
    </row>
    <row r="62" spans="1:21" s="61" customFormat="1" ht="56.25" customHeight="1" x14ac:dyDescent="0.25">
      <c r="A62" s="106" t="s">
        <v>353</v>
      </c>
      <c r="B62" s="167" t="s">
        <v>23</v>
      </c>
      <c r="C62" s="106"/>
      <c r="D62" s="106"/>
      <c r="E62" s="106"/>
      <c r="F62" s="106"/>
      <c r="G62" s="168">
        <f>G63+G68+G80+G84</f>
        <v>71912.5</v>
      </c>
      <c r="H62" s="168">
        <f>H63+H68+H80+H84</f>
        <v>71810.600000000006</v>
      </c>
      <c r="I62" s="168">
        <f>H62/G62*100</f>
        <v>99.858300017382234</v>
      </c>
      <c r="J62" s="168">
        <f>J63+J68+J80+J84</f>
        <v>3242.3</v>
      </c>
      <c r="K62" s="168">
        <f>K63+K68+K80+K84</f>
        <v>3242.3</v>
      </c>
      <c r="L62" s="168">
        <f>K62/J62*100</f>
        <v>100</v>
      </c>
      <c r="M62" s="168">
        <f>M84</f>
        <v>1083.5999999999999</v>
      </c>
      <c r="N62" s="168">
        <f>N84</f>
        <v>1083.5999999999999</v>
      </c>
      <c r="O62" s="168"/>
      <c r="P62" s="168"/>
      <c r="Q62" s="168"/>
      <c r="R62" s="168"/>
      <c r="S62" s="168">
        <f>G62+J62+M62+P62</f>
        <v>76238.400000000009</v>
      </c>
      <c r="T62" s="168">
        <f>H62+K62+N62+Q62</f>
        <v>76136.500000000015</v>
      </c>
      <c r="U62" s="168">
        <f>T62/S62*100</f>
        <v>99.866340321937514</v>
      </c>
    </row>
    <row r="63" spans="1:21" s="61" customFormat="1" ht="63.75" x14ac:dyDescent="0.25">
      <c r="A63" s="106" t="s">
        <v>354</v>
      </c>
      <c r="B63" s="167" t="s">
        <v>23</v>
      </c>
      <c r="C63" s="56"/>
      <c r="D63" s="56"/>
      <c r="E63" s="56"/>
      <c r="F63" s="56"/>
      <c r="G63" s="168">
        <f>G64+G65+G66+G67</f>
        <v>16657.599999999999</v>
      </c>
      <c r="H63" s="168">
        <f>H64+H65+H66+H67</f>
        <v>16657.599999999999</v>
      </c>
      <c r="I63" s="168">
        <f>H63/G63*100</f>
        <v>100</v>
      </c>
      <c r="J63" s="168">
        <f>J64+J65+J66+J67</f>
        <v>0</v>
      </c>
      <c r="K63" s="168">
        <f>K64+K65+K66+K67</f>
        <v>0</v>
      </c>
      <c r="L63" s="168" t="e">
        <f>K63/J63*100</f>
        <v>#DIV/0!</v>
      </c>
      <c r="M63" s="168"/>
      <c r="N63" s="168"/>
      <c r="O63" s="168"/>
      <c r="P63" s="168"/>
      <c r="Q63" s="168"/>
      <c r="R63" s="168"/>
      <c r="S63" s="169">
        <f>G63+J63+M63+P63</f>
        <v>16657.599999999999</v>
      </c>
      <c r="T63" s="169">
        <f>H63+K63+N63+Q63</f>
        <v>16657.599999999999</v>
      </c>
      <c r="U63" s="169">
        <f>T63/S63*100</f>
        <v>100</v>
      </c>
    </row>
    <row r="64" spans="1:21" ht="63.75" x14ac:dyDescent="0.25">
      <c r="A64" s="159" t="s">
        <v>355</v>
      </c>
      <c r="B64" s="4" t="s">
        <v>23</v>
      </c>
      <c r="C64" s="4">
        <v>111</v>
      </c>
      <c r="D64" s="4" t="s">
        <v>146</v>
      </c>
      <c r="E64" s="4" t="s">
        <v>568</v>
      </c>
      <c r="F64" s="160">
        <v>610</v>
      </c>
      <c r="G64" s="161">
        <v>16499.3</v>
      </c>
      <c r="H64" s="161">
        <v>16499.3</v>
      </c>
      <c r="I64" s="161">
        <f>H64/G64*100</f>
        <v>100</v>
      </c>
      <c r="J64" s="161"/>
      <c r="K64" s="161"/>
      <c r="L64" s="161"/>
      <c r="M64" s="161"/>
      <c r="N64" s="161"/>
      <c r="O64" s="161"/>
      <c r="P64" s="161"/>
      <c r="Q64" s="161"/>
      <c r="R64" s="161"/>
      <c r="S64" s="162">
        <v>16499.3</v>
      </c>
      <c r="T64" s="162">
        <v>16499.3</v>
      </c>
      <c r="U64" s="162">
        <v>100</v>
      </c>
    </row>
    <row r="65" spans="1:21" ht="51.75" customHeight="1" x14ac:dyDescent="0.25">
      <c r="A65" s="159" t="s">
        <v>59</v>
      </c>
      <c r="B65" s="4" t="s">
        <v>23</v>
      </c>
      <c r="C65" s="4">
        <v>111</v>
      </c>
      <c r="D65" s="4" t="s">
        <v>146</v>
      </c>
      <c r="E65" s="4" t="s">
        <v>158</v>
      </c>
      <c r="F65" s="160">
        <v>610</v>
      </c>
      <c r="G65" s="161">
        <v>158.30000000000001</v>
      </c>
      <c r="H65" s="161">
        <v>158.30000000000001</v>
      </c>
      <c r="I65" s="161">
        <f>H65/G65*100</f>
        <v>100</v>
      </c>
      <c r="J65" s="161"/>
      <c r="K65" s="161"/>
      <c r="L65" s="161"/>
      <c r="M65" s="161"/>
      <c r="N65" s="161"/>
      <c r="O65" s="161"/>
      <c r="P65" s="161"/>
      <c r="Q65" s="161"/>
      <c r="R65" s="161"/>
      <c r="S65" s="162">
        <v>158.30000000000001</v>
      </c>
      <c r="T65" s="162">
        <v>158.30000000000001</v>
      </c>
      <c r="U65" s="162">
        <v>100</v>
      </c>
    </row>
    <row r="66" spans="1:21" ht="63.75" x14ac:dyDescent="0.25">
      <c r="A66" s="159" t="s">
        <v>356</v>
      </c>
      <c r="B66" s="4" t="s">
        <v>23</v>
      </c>
      <c r="C66" s="4">
        <v>111</v>
      </c>
      <c r="D66" s="4" t="s">
        <v>146</v>
      </c>
      <c r="E66" s="4" t="s">
        <v>158</v>
      </c>
      <c r="F66" s="160">
        <v>610</v>
      </c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2"/>
      <c r="T66" s="162"/>
      <c r="U66" s="162">
        <v>100</v>
      </c>
    </row>
    <row r="67" spans="1:21" x14ac:dyDescent="0.25">
      <c r="A67" s="159"/>
      <c r="B67" s="4"/>
      <c r="C67" s="4"/>
      <c r="D67" s="4"/>
      <c r="E67" s="4"/>
      <c r="F67" s="160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2"/>
      <c r="T67" s="162"/>
      <c r="U67" s="162"/>
    </row>
    <row r="68" spans="1:21" ht="25.5" x14ac:dyDescent="0.25">
      <c r="A68" s="106" t="s">
        <v>357</v>
      </c>
      <c r="B68" s="56"/>
      <c r="C68" s="56"/>
      <c r="D68" s="56"/>
      <c r="E68" s="56"/>
      <c r="F68" s="56"/>
      <c r="G68" s="168">
        <f>SUM(G69:G79)</f>
        <v>42658.9</v>
      </c>
      <c r="H68" s="168">
        <f>SUM(H69:H79)</f>
        <v>42657.9</v>
      </c>
      <c r="I68" s="168">
        <f t="shared" ref="I68:I73" si="5">H68/G68*100</f>
        <v>99.997655823286578</v>
      </c>
      <c r="J68" s="168">
        <f>SUM(J69:J79)</f>
        <v>1212.2</v>
      </c>
      <c r="K68" s="168">
        <f>SUM(K69:K79)</f>
        <v>1212.2</v>
      </c>
      <c r="L68" s="168">
        <f>K68/J68*100</f>
        <v>100</v>
      </c>
      <c r="M68" s="168"/>
      <c r="N68" s="168"/>
      <c r="O68" s="168"/>
      <c r="P68" s="168"/>
      <c r="Q68" s="168"/>
      <c r="R68" s="168"/>
      <c r="S68" s="169">
        <f>G68+J68+M68+P68</f>
        <v>43871.1</v>
      </c>
      <c r="T68" s="169">
        <f>H68+K68+N68+Q68</f>
        <v>43870.1</v>
      </c>
      <c r="U68" s="169">
        <f>T68/S68*100</f>
        <v>99.997720595107026</v>
      </c>
    </row>
    <row r="69" spans="1:21" ht="63.75" x14ac:dyDescent="0.25">
      <c r="A69" s="159" t="s">
        <v>358</v>
      </c>
      <c r="B69" s="4" t="s">
        <v>23</v>
      </c>
      <c r="C69" s="4">
        <v>111</v>
      </c>
      <c r="D69" s="4" t="s">
        <v>146</v>
      </c>
      <c r="E69" s="4" t="s">
        <v>569</v>
      </c>
      <c r="F69" s="160">
        <v>240</v>
      </c>
      <c r="G69" s="163">
        <v>17</v>
      </c>
      <c r="H69" s="163">
        <v>17</v>
      </c>
      <c r="I69" s="163">
        <f t="shared" si="5"/>
        <v>100</v>
      </c>
      <c r="J69" s="163"/>
      <c r="K69" s="163"/>
      <c r="L69" s="163"/>
      <c r="M69" s="163"/>
      <c r="N69" s="163"/>
      <c r="O69" s="163"/>
      <c r="P69" s="163"/>
      <c r="Q69" s="163"/>
      <c r="R69" s="163"/>
      <c r="S69" s="164">
        <v>17</v>
      </c>
      <c r="T69" s="164">
        <v>17</v>
      </c>
      <c r="U69" s="164">
        <v>100</v>
      </c>
    </row>
    <row r="70" spans="1:21" s="61" customFormat="1" ht="63.75" x14ac:dyDescent="0.25">
      <c r="A70" s="159" t="s">
        <v>284</v>
      </c>
      <c r="B70" s="4" t="s">
        <v>23</v>
      </c>
      <c r="C70" s="4">
        <v>111</v>
      </c>
      <c r="D70" s="4" t="s">
        <v>146</v>
      </c>
      <c r="E70" s="4" t="s">
        <v>570</v>
      </c>
      <c r="F70" s="160">
        <v>240</v>
      </c>
      <c r="G70" s="163">
        <v>25</v>
      </c>
      <c r="H70" s="163">
        <v>25</v>
      </c>
      <c r="I70" s="163">
        <f t="shared" si="5"/>
        <v>100</v>
      </c>
      <c r="J70" s="163"/>
      <c r="K70" s="163"/>
      <c r="L70" s="163"/>
      <c r="M70" s="163"/>
      <c r="N70" s="163"/>
      <c r="O70" s="163"/>
      <c r="P70" s="163"/>
      <c r="Q70" s="163"/>
      <c r="R70" s="163"/>
      <c r="S70" s="164">
        <v>25</v>
      </c>
      <c r="T70" s="164">
        <v>25</v>
      </c>
      <c r="U70" s="164">
        <v>100</v>
      </c>
    </row>
    <row r="71" spans="1:21" ht="63.75" x14ac:dyDescent="0.25">
      <c r="A71" s="159" t="s">
        <v>359</v>
      </c>
      <c r="B71" s="4" t="s">
        <v>23</v>
      </c>
      <c r="C71" s="4">
        <v>111</v>
      </c>
      <c r="D71" s="4" t="s">
        <v>146</v>
      </c>
      <c r="E71" s="4" t="s">
        <v>571</v>
      </c>
      <c r="F71" s="160">
        <v>240</v>
      </c>
      <c r="G71" s="163">
        <v>20</v>
      </c>
      <c r="H71" s="163">
        <v>20</v>
      </c>
      <c r="I71" s="163">
        <f t="shared" si="5"/>
        <v>100</v>
      </c>
      <c r="J71" s="163"/>
      <c r="K71" s="163"/>
      <c r="L71" s="163"/>
      <c r="M71" s="163"/>
      <c r="N71" s="163"/>
      <c r="O71" s="163"/>
      <c r="P71" s="163"/>
      <c r="Q71" s="163"/>
      <c r="R71" s="163"/>
      <c r="S71" s="164">
        <v>20</v>
      </c>
      <c r="T71" s="164">
        <v>20</v>
      </c>
      <c r="U71" s="164">
        <v>100</v>
      </c>
    </row>
    <row r="72" spans="1:21" ht="63.75" x14ac:dyDescent="0.25">
      <c r="A72" s="159" t="s">
        <v>169</v>
      </c>
      <c r="B72" s="4" t="s">
        <v>23</v>
      </c>
      <c r="C72" s="4">
        <v>111</v>
      </c>
      <c r="D72" s="4" t="s">
        <v>146</v>
      </c>
      <c r="E72" s="4" t="s">
        <v>572</v>
      </c>
      <c r="F72" s="160">
        <v>240</v>
      </c>
      <c r="G72" s="163">
        <v>22</v>
      </c>
      <c r="H72" s="163">
        <v>22</v>
      </c>
      <c r="I72" s="163">
        <f t="shared" si="5"/>
        <v>100</v>
      </c>
      <c r="J72" s="163"/>
      <c r="K72" s="163"/>
      <c r="L72" s="163"/>
      <c r="M72" s="163"/>
      <c r="N72" s="163"/>
      <c r="O72" s="163"/>
      <c r="P72" s="163"/>
      <c r="Q72" s="163"/>
      <c r="R72" s="163"/>
      <c r="S72" s="164">
        <v>22</v>
      </c>
      <c r="T72" s="164">
        <v>22</v>
      </c>
      <c r="U72" s="164">
        <v>100</v>
      </c>
    </row>
    <row r="73" spans="1:21" ht="75.75" customHeight="1" x14ac:dyDescent="0.25">
      <c r="A73" s="159" t="s">
        <v>573</v>
      </c>
      <c r="B73" s="4" t="s">
        <v>23</v>
      </c>
      <c r="C73" s="4">
        <v>111</v>
      </c>
      <c r="D73" s="4" t="s">
        <v>146</v>
      </c>
      <c r="E73" s="4" t="s">
        <v>574</v>
      </c>
      <c r="F73" s="160">
        <v>610</v>
      </c>
      <c r="G73" s="163">
        <v>42488</v>
      </c>
      <c r="H73" s="163">
        <v>42488</v>
      </c>
      <c r="I73" s="163">
        <f t="shared" si="5"/>
        <v>100</v>
      </c>
      <c r="J73" s="163"/>
      <c r="K73" s="163"/>
      <c r="L73" s="163"/>
      <c r="M73" s="163"/>
      <c r="N73" s="163"/>
      <c r="O73" s="163"/>
      <c r="P73" s="163"/>
      <c r="Q73" s="163"/>
      <c r="R73" s="163"/>
      <c r="S73" s="164">
        <v>42488</v>
      </c>
      <c r="T73" s="164">
        <v>42488</v>
      </c>
      <c r="U73" s="164">
        <v>100</v>
      </c>
    </row>
    <row r="74" spans="1:21" ht="63.75" x14ac:dyDescent="0.25">
      <c r="A74" s="159"/>
      <c r="B74" s="4" t="s">
        <v>23</v>
      </c>
      <c r="C74" s="4">
        <v>111</v>
      </c>
      <c r="D74" s="4" t="s">
        <v>146</v>
      </c>
      <c r="E74" s="4" t="s">
        <v>285</v>
      </c>
      <c r="F74" s="160">
        <v>610</v>
      </c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4"/>
      <c r="T74" s="164"/>
      <c r="U74" s="164"/>
    </row>
    <row r="75" spans="1:21" ht="63.75" x14ac:dyDescent="0.25">
      <c r="A75" s="159" t="s">
        <v>575</v>
      </c>
      <c r="B75" s="4" t="s">
        <v>23</v>
      </c>
      <c r="C75" s="4">
        <v>111</v>
      </c>
      <c r="D75" s="4" t="s">
        <v>146</v>
      </c>
      <c r="E75" s="4" t="s">
        <v>576</v>
      </c>
      <c r="F75" s="160">
        <v>610</v>
      </c>
      <c r="G75" s="163"/>
      <c r="H75" s="163"/>
      <c r="I75" s="163"/>
      <c r="J75" s="163">
        <v>1173.3</v>
      </c>
      <c r="K75" s="163">
        <v>1173.3</v>
      </c>
      <c r="L75" s="163">
        <f>K75/J75*100</f>
        <v>100</v>
      </c>
      <c r="M75" s="163"/>
      <c r="N75" s="163"/>
      <c r="O75" s="163"/>
      <c r="P75" s="163"/>
      <c r="Q75" s="163"/>
      <c r="R75" s="163"/>
      <c r="S75" s="164">
        <v>1173.3</v>
      </c>
      <c r="T75" s="164">
        <v>1173.3</v>
      </c>
      <c r="U75" s="164">
        <v>100</v>
      </c>
    </row>
    <row r="76" spans="1:21" ht="63.75" x14ac:dyDescent="0.25">
      <c r="A76" s="55"/>
      <c r="B76" s="4" t="s">
        <v>23</v>
      </c>
      <c r="C76" s="4">
        <v>111</v>
      </c>
      <c r="D76" s="4" t="s">
        <v>146</v>
      </c>
      <c r="E76" s="4" t="s">
        <v>361</v>
      </c>
      <c r="F76" s="160">
        <v>610</v>
      </c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4"/>
      <c r="T76" s="164"/>
      <c r="U76" s="164"/>
    </row>
    <row r="77" spans="1:21" ht="63.75" x14ac:dyDescent="0.25">
      <c r="A77" s="159" t="s">
        <v>231</v>
      </c>
      <c r="B77" s="4" t="s">
        <v>23</v>
      </c>
      <c r="C77" s="4">
        <v>111</v>
      </c>
      <c r="D77" s="4" t="s">
        <v>146</v>
      </c>
      <c r="E77" s="4" t="s">
        <v>361</v>
      </c>
      <c r="F77" s="160">
        <v>610</v>
      </c>
      <c r="G77" s="163">
        <v>86.9</v>
      </c>
      <c r="H77" s="163">
        <v>85.9</v>
      </c>
      <c r="I77" s="163">
        <f>H77/G77*100</f>
        <v>98.849252013808979</v>
      </c>
      <c r="J77" s="163"/>
      <c r="K77" s="163"/>
      <c r="L77" s="163"/>
      <c r="M77" s="163"/>
      <c r="N77" s="163"/>
      <c r="O77" s="163"/>
      <c r="P77" s="163"/>
      <c r="Q77" s="163"/>
      <c r="R77" s="163"/>
      <c r="S77" s="164">
        <v>86.9</v>
      </c>
      <c r="T77" s="164">
        <v>85.9</v>
      </c>
      <c r="U77" s="164">
        <v>100</v>
      </c>
    </row>
    <row r="78" spans="1:21" ht="26.25" customHeight="1" x14ac:dyDescent="0.25">
      <c r="A78" s="159" t="s">
        <v>362</v>
      </c>
      <c r="B78" s="4" t="s">
        <v>23</v>
      </c>
      <c r="C78" s="4">
        <v>111</v>
      </c>
      <c r="D78" s="4" t="s">
        <v>146</v>
      </c>
      <c r="E78" s="4" t="s">
        <v>363</v>
      </c>
      <c r="F78" s="160">
        <v>610</v>
      </c>
      <c r="G78" s="163"/>
      <c r="H78" s="163"/>
      <c r="I78" s="163"/>
      <c r="J78" s="163">
        <v>38.9</v>
      </c>
      <c r="K78" s="163">
        <v>38.9</v>
      </c>
      <c r="L78" s="163">
        <f>K78/J78*100</f>
        <v>100</v>
      </c>
      <c r="M78" s="163"/>
      <c r="N78" s="163"/>
      <c r="O78" s="163"/>
      <c r="P78" s="163"/>
      <c r="Q78" s="163"/>
      <c r="R78" s="163"/>
      <c r="S78" s="164">
        <v>38.9</v>
      </c>
      <c r="T78" s="164">
        <v>38.9</v>
      </c>
      <c r="U78" s="164">
        <v>100</v>
      </c>
    </row>
    <row r="79" spans="1:21" x14ac:dyDescent="0.25">
      <c r="A79" s="159"/>
      <c r="B79" s="4"/>
      <c r="C79" s="4"/>
      <c r="D79" s="4"/>
      <c r="E79" s="4"/>
      <c r="F79" s="160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4"/>
      <c r="T79" s="164"/>
      <c r="U79" s="164"/>
    </row>
    <row r="80" spans="1:21" ht="25.5" x14ac:dyDescent="0.25">
      <c r="A80" s="106" t="s">
        <v>364</v>
      </c>
      <c r="B80" s="56"/>
      <c r="C80" s="56"/>
      <c r="D80" s="56"/>
      <c r="E80" s="56"/>
      <c r="F80" s="56"/>
      <c r="G80" s="168">
        <f>G81+G82+G83</f>
        <v>1628</v>
      </c>
      <c r="H80" s="168">
        <f>H81+H82+H83</f>
        <v>1527.1</v>
      </c>
      <c r="I80" s="168">
        <f>H80/G80*100</f>
        <v>93.80221130221129</v>
      </c>
      <c r="J80" s="168">
        <f>J81+J82+J83</f>
        <v>267.3</v>
      </c>
      <c r="K80" s="168">
        <f>K81+K82+K83</f>
        <v>267.3</v>
      </c>
      <c r="L80" s="168">
        <f>K80/J80*100</f>
        <v>100</v>
      </c>
      <c r="M80" s="168"/>
      <c r="N80" s="168"/>
      <c r="O80" s="168"/>
      <c r="P80" s="168"/>
      <c r="Q80" s="168"/>
      <c r="R80" s="168"/>
      <c r="S80" s="169">
        <f>G80+J80+M80+P80</f>
        <v>1895.3</v>
      </c>
      <c r="T80" s="169">
        <f>H80+K80+N80+Q80</f>
        <v>1794.3999999999999</v>
      </c>
      <c r="U80" s="169">
        <f>T80/S80*100</f>
        <v>94.676304542816439</v>
      </c>
    </row>
    <row r="81" spans="1:21" ht="76.5" x14ac:dyDescent="0.25">
      <c r="A81" s="55" t="s">
        <v>365</v>
      </c>
      <c r="B81" s="167" t="s">
        <v>23</v>
      </c>
      <c r="C81" s="167">
        <v>111</v>
      </c>
      <c r="D81" s="167" t="s">
        <v>194</v>
      </c>
      <c r="E81" s="167" t="s">
        <v>577</v>
      </c>
      <c r="F81" s="170" t="s">
        <v>366</v>
      </c>
      <c r="G81" s="171">
        <v>1628</v>
      </c>
      <c r="H81" s="171">
        <v>1527.1</v>
      </c>
      <c r="I81" s="171">
        <f>H81/G81*100</f>
        <v>93.80221130221129</v>
      </c>
      <c r="J81" s="171"/>
      <c r="K81" s="171"/>
      <c r="L81" s="171"/>
      <c r="M81" s="171"/>
      <c r="N81" s="171"/>
      <c r="O81" s="171"/>
      <c r="P81" s="171"/>
      <c r="Q81" s="171"/>
      <c r="R81" s="171"/>
      <c r="S81" s="172">
        <v>1628</v>
      </c>
      <c r="T81" s="172">
        <v>1527.1</v>
      </c>
      <c r="U81" s="172">
        <v>95</v>
      </c>
    </row>
    <row r="82" spans="1:21" ht="63.75" x14ac:dyDescent="0.25">
      <c r="A82" s="55" t="s">
        <v>578</v>
      </c>
      <c r="B82" s="167" t="s">
        <v>23</v>
      </c>
      <c r="C82" s="167">
        <v>111</v>
      </c>
      <c r="D82" s="167" t="s">
        <v>194</v>
      </c>
      <c r="E82" s="167" t="s">
        <v>579</v>
      </c>
      <c r="F82" s="170">
        <v>110</v>
      </c>
      <c r="G82" s="171"/>
      <c r="H82" s="171"/>
      <c r="I82" s="171"/>
      <c r="J82" s="171">
        <v>150</v>
      </c>
      <c r="K82" s="171">
        <v>150</v>
      </c>
      <c r="L82" s="171">
        <f>K82/J82*100</f>
        <v>100</v>
      </c>
      <c r="M82" s="171"/>
      <c r="N82" s="171"/>
      <c r="O82" s="171"/>
      <c r="P82" s="171"/>
      <c r="Q82" s="171"/>
      <c r="R82" s="171"/>
      <c r="S82" s="172">
        <v>150</v>
      </c>
      <c r="T82" s="172">
        <v>150</v>
      </c>
      <c r="U82" s="172">
        <v>100</v>
      </c>
    </row>
    <row r="83" spans="1:21" ht="63.75" x14ac:dyDescent="0.25">
      <c r="A83" s="55" t="s">
        <v>367</v>
      </c>
      <c r="B83" s="167" t="s">
        <v>23</v>
      </c>
      <c r="C83" s="167">
        <v>111</v>
      </c>
      <c r="D83" s="167" t="s">
        <v>194</v>
      </c>
      <c r="E83" s="167" t="s">
        <v>204</v>
      </c>
      <c r="F83" s="173" t="s">
        <v>368</v>
      </c>
      <c r="G83" s="171"/>
      <c r="H83" s="171"/>
      <c r="I83" s="171"/>
      <c r="J83" s="171">
        <v>117.3</v>
      </c>
      <c r="K83" s="171">
        <v>117.3</v>
      </c>
      <c r="L83" s="171">
        <f>K83/J83*100</f>
        <v>100</v>
      </c>
      <c r="M83" s="171"/>
      <c r="N83" s="171"/>
      <c r="O83" s="171"/>
      <c r="P83" s="171"/>
      <c r="Q83" s="171"/>
      <c r="R83" s="171"/>
      <c r="S83" s="172">
        <v>117.3</v>
      </c>
      <c r="T83" s="172">
        <v>117.3</v>
      </c>
      <c r="U83" s="172">
        <v>100</v>
      </c>
    </row>
    <row r="84" spans="1:21" s="61" customFormat="1" ht="25.5" x14ac:dyDescent="0.25">
      <c r="A84" s="106" t="s">
        <v>369</v>
      </c>
      <c r="B84" s="56"/>
      <c r="C84" s="56"/>
      <c r="D84" s="56"/>
      <c r="E84" s="56"/>
      <c r="F84" s="56"/>
      <c r="G84" s="168">
        <f>G85+G86+G87+G88+G89+G90+G91+G92+G93+G94+G95+G96+G97+G101+G98+G100</f>
        <v>10968</v>
      </c>
      <c r="H84" s="168">
        <f>H85+H86+H87+H88+H89+H90+H91+H92+H93+H94+H95+H96+H97+H101+H98+H100</f>
        <v>10968</v>
      </c>
      <c r="I84" s="168">
        <f>H84/G84*100</f>
        <v>100</v>
      </c>
      <c r="J84" s="168">
        <f>J85+J86+J87+J88+J89+J90+J91+J92+J93+J94+J95+J96+J97+J101+J98+J99+J100</f>
        <v>1762.8</v>
      </c>
      <c r="K84" s="168">
        <f>K85+K86+K87+K88+K89+K90+K91+K92+K93+K94+K95+K96+K97+K101+K98+K99+K100</f>
        <v>1762.8</v>
      </c>
      <c r="L84" s="168">
        <f>K84/J84*100</f>
        <v>100</v>
      </c>
      <c r="M84" s="168">
        <f>M85+M86+M87+M88+M89+M90+M91+M92+M93+M94+M95+M96+M97+M101+M99+M100</f>
        <v>1083.5999999999999</v>
      </c>
      <c r="N84" s="168">
        <f>N85+N86+N87+N88+N89+N90+N91+N92+N93+N94+N95+N96+N97+N101+N99+N100</f>
        <v>1083.5999999999999</v>
      </c>
      <c r="O84" s="168">
        <f>N84/M84*100</f>
        <v>100</v>
      </c>
      <c r="P84" s="168">
        <f t="shared" ref="P84:R84" si="6">P85+P86+P87+P88+P89+P90+P91+P92+P93+P94+P95+P96+P97+P101</f>
        <v>0</v>
      </c>
      <c r="Q84" s="168">
        <f t="shared" si="6"/>
        <v>0</v>
      </c>
      <c r="R84" s="168">
        <f t="shared" si="6"/>
        <v>0</v>
      </c>
      <c r="S84" s="168">
        <f>S85+S86+S87+S88+S89+S90+S91+S92+S93+S94+S95+S96+S97+S101+S98+S99+S100</f>
        <v>13814.4</v>
      </c>
      <c r="T84" s="168">
        <f>T85+T86+T87+T88+T89+T90+T91+T92+T93+T94+T95+T96+T97+T101+T98+T99+T100</f>
        <v>13814.4</v>
      </c>
      <c r="U84" s="168">
        <f>T84/S84*100</f>
        <v>100</v>
      </c>
    </row>
    <row r="85" spans="1:21" ht="63.75" x14ac:dyDescent="0.25">
      <c r="A85" s="159" t="s">
        <v>370</v>
      </c>
      <c r="B85" s="4" t="s">
        <v>23</v>
      </c>
      <c r="C85" s="4">
        <v>111</v>
      </c>
      <c r="D85" s="4" t="s">
        <v>208</v>
      </c>
      <c r="E85" s="4" t="s">
        <v>580</v>
      </c>
      <c r="F85" s="160">
        <v>610</v>
      </c>
      <c r="G85" s="163">
        <v>8664.9</v>
      </c>
      <c r="H85" s="163">
        <v>8664.9</v>
      </c>
      <c r="I85" s="163">
        <f t="shared" ref="I85:I91" si="7">H85/G85*100</f>
        <v>100</v>
      </c>
      <c r="J85" s="163"/>
      <c r="K85" s="163"/>
      <c r="L85" s="163"/>
      <c r="M85" s="163"/>
      <c r="N85" s="163"/>
      <c r="O85" s="163"/>
      <c r="P85" s="163"/>
      <c r="Q85" s="163"/>
      <c r="R85" s="163"/>
      <c r="S85" s="165">
        <f>G85+J85+M85+P85</f>
        <v>8664.9</v>
      </c>
      <c r="T85" s="165">
        <f>H85+K85+N85+Q85</f>
        <v>8664.9</v>
      </c>
      <c r="U85" s="166">
        <f t="shared" ref="U85:U100" si="8">T85/S85*100</f>
        <v>100</v>
      </c>
    </row>
    <row r="86" spans="1:21" ht="76.5" x14ac:dyDescent="0.25">
      <c r="A86" s="159" t="s">
        <v>371</v>
      </c>
      <c r="B86" s="4" t="s">
        <v>23</v>
      </c>
      <c r="C86" s="4">
        <v>111</v>
      </c>
      <c r="D86" s="4" t="s">
        <v>208</v>
      </c>
      <c r="E86" s="4" t="s">
        <v>372</v>
      </c>
      <c r="F86" s="160">
        <v>610</v>
      </c>
      <c r="G86" s="163">
        <v>204.4</v>
      </c>
      <c r="H86" s="163">
        <v>204.4</v>
      </c>
      <c r="I86" s="163">
        <f t="shared" si="7"/>
        <v>100</v>
      </c>
      <c r="J86" s="163"/>
      <c r="K86" s="163"/>
      <c r="L86" s="163"/>
      <c r="M86" s="163"/>
      <c r="N86" s="163"/>
      <c r="O86" s="163"/>
      <c r="P86" s="163"/>
      <c r="Q86" s="163"/>
      <c r="R86" s="163"/>
      <c r="S86" s="165">
        <f t="shared" ref="S86:T101" si="9">G86+J86+M86+P86</f>
        <v>204.4</v>
      </c>
      <c r="T86" s="165">
        <f t="shared" si="9"/>
        <v>204.4</v>
      </c>
      <c r="U86" s="166">
        <f t="shared" si="8"/>
        <v>100</v>
      </c>
    </row>
    <row r="87" spans="1:21" ht="63.75" x14ac:dyDescent="0.25">
      <c r="A87" s="159" t="s">
        <v>286</v>
      </c>
      <c r="B87" s="4" t="s">
        <v>23</v>
      </c>
      <c r="C87" s="4">
        <v>111</v>
      </c>
      <c r="D87" s="4" t="s">
        <v>146</v>
      </c>
      <c r="E87" s="4" t="s">
        <v>581</v>
      </c>
      <c r="F87" s="160">
        <v>240</v>
      </c>
      <c r="G87" s="163">
        <v>5</v>
      </c>
      <c r="H87" s="163">
        <v>5</v>
      </c>
      <c r="I87" s="163">
        <f t="shared" si="7"/>
        <v>100</v>
      </c>
      <c r="J87" s="163"/>
      <c r="K87" s="163"/>
      <c r="L87" s="163"/>
      <c r="M87" s="163"/>
      <c r="N87" s="163"/>
      <c r="O87" s="163"/>
      <c r="P87" s="163"/>
      <c r="Q87" s="163"/>
      <c r="R87" s="163"/>
      <c r="S87" s="165">
        <f t="shared" si="9"/>
        <v>5</v>
      </c>
      <c r="T87" s="165">
        <f t="shared" si="9"/>
        <v>5</v>
      </c>
      <c r="U87" s="166">
        <f t="shared" si="8"/>
        <v>100</v>
      </c>
    </row>
    <row r="88" spans="1:21" ht="63.75" x14ac:dyDescent="0.25">
      <c r="A88" s="159" t="s">
        <v>287</v>
      </c>
      <c r="B88" s="4" t="s">
        <v>23</v>
      </c>
      <c r="C88" s="4">
        <v>111</v>
      </c>
      <c r="D88" s="4" t="s">
        <v>146</v>
      </c>
      <c r="E88" s="4" t="s">
        <v>214</v>
      </c>
      <c r="F88" s="160">
        <v>240</v>
      </c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5">
        <f t="shared" si="9"/>
        <v>0</v>
      </c>
      <c r="T88" s="165">
        <f t="shared" si="9"/>
        <v>0</v>
      </c>
      <c r="U88" s="166">
        <v>0</v>
      </c>
    </row>
    <row r="89" spans="1:21" ht="63.75" x14ac:dyDescent="0.25">
      <c r="A89" s="159" t="s">
        <v>288</v>
      </c>
      <c r="B89" s="4" t="s">
        <v>23</v>
      </c>
      <c r="C89" s="4">
        <v>111</v>
      </c>
      <c r="D89" s="4" t="s">
        <v>146</v>
      </c>
      <c r="E89" s="4" t="s">
        <v>373</v>
      </c>
      <c r="F89" s="160">
        <v>240</v>
      </c>
      <c r="G89" s="163">
        <v>20</v>
      </c>
      <c r="H89" s="163">
        <v>20</v>
      </c>
      <c r="I89" s="163">
        <f t="shared" si="7"/>
        <v>100</v>
      </c>
      <c r="J89" s="163"/>
      <c r="K89" s="163"/>
      <c r="L89" s="163"/>
      <c r="M89" s="163"/>
      <c r="N89" s="163"/>
      <c r="O89" s="163"/>
      <c r="P89" s="163"/>
      <c r="Q89" s="163"/>
      <c r="R89" s="163"/>
      <c r="S89" s="165">
        <f t="shared" si="9"/>
        <v>20</v>
      </c>
      <c r="T89" s="165">
        <f t="shared" si="9"/>
        <v>20</v>
      </c>
      <c r="U89" s="166">
        <f t="shared" si="8"/>
        <v>100</v>
      </c>
    </row>
    <row r="90" spans="1:21" ht="63.75" x14ac:dyDescent="0.25">
      <c r="A90" s="159" t="s">
        <v>374</v>
      </c>
      <c r="B90" s="4" t="s">
        <v>23</v>
      </c>
      <c r="C90" s="4">
        <v>111</v>
      </c>
      <c r="D90" s="4" t="s">
        <v>217</v>
      </c>
      <c r="E90" s="4" t="s">
        <v>580</v>
      </c>
      <c r="F90" s="160">
        <v>610</v>
      </c>
      <c r="G90" s="163">
        <v>1908.6</v>
      </c>
      <c r="H90" s="163">
        <v>1908.6</v>
      </c>
      <c r="I90" s="163">
        <f t="shared" si="7"/>
        <v>100</v>
      </c>
      <c r="J90" s="163"/>
      <c r="K90" s="163"/>
      <c r="L90" s="163"/>
      <c r="M90" s="163"/>
      <c r="N90" s="163"/>
      <c r="O90" s="163"/>
      <c r="P90" s="163"/>
      <c r="Q90" s="163"/>
      <c r="R90" s="163"/>
      <c r="S90" s="165">
        <f t="shared" si="9"/>
        <v>1908.6</v>
      </c>
      <c r="T90" s="165">
        <f t="shared" si="9"/>
        <v>1908.6</v>
      </c>
      <c r="U90" s="166">
        <f t="shared" si="8"/>
        <v>100</v>
      </c>
    </row>
    <row r="91" spans="1:21" s="61" customFormat="1" ht="63.75" x14ac:dyDescent="0.25">
      <c r="A91" s="159" t="s">
        <v>375</v>
      </c>
      <c r="B91" s="4" t="s">
        <v>23</v>
      </c>
      <c r="C91" s="4">
        <v>111</v>
      </c>
      <c r="D91" s="4" t="s">
        <v>146</v>
      </c>
      <c r="E91" s="4" t="s">
        <v>584</v>
      </c>
      <c r="F91" s="160">
        <v>610</v>
      </c>
      <c r="G91" s="163">
        <v>1.3</v>
      </c>
      <c r="H91" s="163">
        <v>1.3</v>
      </c>
      <c r="I91" s="163">
        <f t="shared" si="7"/>
        <v>100</v>
      </c>
      <c r="J91" s="163">
        <v>21.8</v>
      </c>
      <c r="K91" s="163">
        <v>21.8</v>
      </c>
      <c r="L91" s="163">
        <f t="shared" ref="L91:L96" si="10">K91/J91*100</f>
        <v>100</v>
      </c>
      <c r="M91" s="163">
        <v>65.400000000000006</v>
      </c>
      <c r="N91" s="163">
        <v>65.400000000000006</v>
      </c>
      <c r="O91" s="163">
        <v>100</v>
      </c>
      <c r="P91" s="163"/>
      <c r="Q91" s="163"/>
      <c r="R91" s="163"/>
      <c r="S91" s="165">
        <f>G91+J91+M91+P91</f>
        <v>88.5</v>
      </c>
      <c r="T91" s="165">
        <f t="shared" si="9"/>
        <v>88.5</v>
      </c>
      <c r="U91" s="166">
        <f t="shared" si="8"/>
        <v>100</v>
      </c>
    </row>
    <row r="92" spans="1:21" ht="63.75" x14ac:dyDescent="0.25">
      <c r="A92" s="159" t="s">
        <v>585</v>
      </c>
      <c r="B92" s="4" t="s">
        <v>23</v>
      </c>
      <c r="C92" s="4">
        <v>111</v>
      </c>
      <c r="D92" s="4" t="s">
        <v>146</v>
      </c>
      <c r="E92" s="4">
        <v>840074880</v>
      </c>
      <c r="F92" s="160">
        <v>610</v>
      </c>
      <c r="G92" s="163">
        <v>65.599999999999994</v>
      </c>
      <c r="H92" s="163">
        <v>65.599999999999994</v>
      </c>
      <c r="I92" s="163">
        <f>H92/G92*100</f>
        <v>100</v>
      </c>
      <c r="J92" s="163">
        <v>196.8</v>
      </c>
      <c r="K92" s="163">
        <v>196.8</v>
      </c>
      <c r="L92" s="163">
        <f t="shared" si="10"/>
        <v>100</v>
      </c>
      <c r="M92" s="163"/>
      <c r="N92" s="163"/>
      <c r="O92" s="163"/>
      <c r="P92" s="163"/>
      <c r="Q92" s="163"/>
      <c r="R92" s="163"/>
      <c r="S92" s="165">
        <f t="shared" si="9"/>
        <v>262.39999999999998</v>
      </c>
      <c r="T92" s="165">
        <f t="shared" si="9"/>
        <v>262.39999999999998</v>
      </c>
      <c r="U92" s="166">
        <f t="shared" si="8"/>
        <v>100</v>
      </c>
    </row>
    <row r="93" spans="1:21" ht="39" customHeight="1" x14ac:dyDescent="0.25">
      <c r="A93" s="159" t="s">
        <v>582</v>
      </c>
      <c r="B93" s="4" t="s">
        <v>23</v>
      </c>
      <c r="C93" s="4">
        <v>111</v>
      </c>
      <c r="D93" s="4" t="s">
        <v>208</v>
      </c>
      <c r="E93" s="4" t="s">
        <v>583</v>
      </c>
      <c r="F93" s="160">
        <v>610</v>
      </c>
      <c r="G93" s="163"/>
      <c r="H93" s="163"/>
      <c r="I93" s="163"/>
      <c r="J93" s="163">
        <v>248.2</v>
      </c>
      <c r="K93" s="163">
        <v>248.2</v>
      </c>
      <c r="L93" s="163">
        <f t="shared" si="10"/>
        <v>100</v>
      </c>
      <c r="M93" s="163"/>
      <c r="N93" s="163"/>
      <c r="O93" s="163"/>
      <c r="P93" s="163"/>
      <c r="Q93" s="163"/>
      <c r="R93" s="163"/>
      <c r="S93" s="165">
        <f t="shared" si="9"/>
        <v>248.2</v>
      </c>
      <c r="T93" s="165">
        <f t="shared" si="9"/>
        <v>248.2</v>
      </c>
      <c r="U93" s="166">
        <f t="shared" si="8"/>
        <v>100</v>
      </c>
    </row>
    <row r="94" spans="1:21" ht="75.75" customHeight="1" x14ac:dyDescent="0.25">
      <c r="A94" s="159" t="s">
        <v>377</v>
      </c>
      <c r="B94" s="4" t="s">
        <v>23</v>
      </c>
      <c r="C94" s="4">
        <v>111</v>
      </c>
      <c r="D94" s="4" t="s">
        <v>208</v>
      </c>
      <c r="E94" s="4" t="s">
        <v>583</v>
      </c>
      <c r="F94" s="160">
        <v>610</v>
      </c>
      <c r="G94" s="163"/>
      <c r="H94" s="163"/>
      <c r="I94" s="163"/>
      <c r="J94" s="163">
        <v>100</v>
      </c>
      <c r="K94" s="163">
        <v>100</v>
      </c>
      <c r="L94" s="163">
        <f t="shared" si="10"/>
        <v>100</v>
      </c>
      <c r="M94" s="163"/>
      <c r="N94" s="163"/>
      <c r="O94" s="163"/>
      <c r="P94" s="163"/>
      <c r="Q94" s="163"/>
      <c r="R94" s="163"/>
      <c r="S94" s="165">
        <f t="shared" si="9"/>
        <v>100</v>
      </c>
      <c r="T94" s="165">
        <f t="shared" si="9"/>
        <v>100</v>
      </c>
      <c r="U94" s="166">
        <f t="shared" si="8"/>
        <v>100</v>
      </c>
    </row>
    <row r="95" spans="1:21" ht="67.5" customHeight="1" x14ac:dyDescent="0.25">
      <c r="A95" s="159" t="s">
        <v>378</v>
      </c>
      <c r="B95" s="4" t="s">
        <v>23</v>
      </c>
      <c r="C95" s="4">
        <v>111</v>
      </c>
      <c r="D95" s="4" t="s">
        <v>146</v>
      </c>
      <c r="E95" s="4" t="s">
        <v>586</v>
      </c>
      <c r="F95" s="160">
        <v>610</v>
      </c>
      <c r="G95" s="163"/>
      <c r="H95" s="163"/>
      <c r="I95" s="163"/>
      <c r="J95" s="163">
        <v>25</v>
      </c>
      <c r="K95" s="163">
        <v>25</v>
      </c>
      <c r="L95" s="163">
        <f t="shared" si="10"/>
        <v>100</v>
      </c>
      <c r="M95" s="163">
        <v>75</v>
      </c>
      <c r="N95" s="163">
        <v>75</v>
      </c>
      <c r="O95" s="163">
        <f>(N95/M95)*100</f>
        <v>100</v>
      </c>
      <c r="P95" s="163"/>
      <c r="Q95" s="163"/>
      <c r="R95" s="163"/>
      <c r="S95" s="165">
        <f t="shared" si="9"/>
        <v>100</v>
      </c>
      <c r="T95" s="165">
        <f t="shared" si="9"/>
        <v>100</v>
      </c>
      <c r="U95" s="166">
        <f t="shared" si="8"/>
        <v>100</v>
      </c>
    </row>
    <row r="96" spans="1:21" ht="66" customHeight="1" x14ac:dyDescent="0.25">
      <c r="A96" s="159" t="s">
        <v>379</v>
      </c>
      <c r="B96" s="4" t="s">
        <v>23</v>
      </c>
      <c r="C96" s="4">
        <v>111</v>
      </c>
      <c r="D96" s="4" t="s">
        <v>146</v>
      </c>
      <c r="E96" s="4" t="s">
        <v>380</v>
      </c>
      <c r="F96" s="160">
        <v>610</v>
      </c>
      <c r="G96" s="163"/>
      <c r="H96" s="163"/>
      <c r="I96" s="163"/>
      <c r="J96" s="163">
        <v>500</v>
      </c>
      <c r="K96" s="163">
        <v>500</v>
      </c>
      <c r="L96" s="163">
        <f t="shared" si="10"/>
        <v>100</v>
      </c>
      <c r="M96" s="163"/>
      <c r="N96" s="163"/>
      <c r="O96" s="163"/>
      <c r="P96" s="163"/>
      <c r="Q96" s="163"/>
      <c r="R96" s="163"/>
      <c r="S96" s="165">
        <f t="shared" si="9"/>
        <v>500</v>
      </c>
      <c r="T96" s="165">
        <f t="shared" si="9"/>
        <v>500</v>
      </c>
      <c r="U96" s="166">
        <f t="shared" si="8"/>
        <v>100</v>
      </c>
    </row>
    <row r="97" spans="1:21" ht="67.5" customHeight="1" x14ac:dyDescent="0.25">
      <c r="A97" s="159" t="s">
        <v>381</v>
      </c>
      <c r="B97" s="4" t="s">
        <v>23</v>
      </c>
      <c r="C97" s="4">
        <v>111</v>
      </c>
      <c r="D97" s="4" t="s">
        <v>146</v>
      </c>
      <c r="E97" s="4" t="s">
        <v>382</v>
      </c>
      <c r="F97" s="160">
        <v>610</v>
      </c>
      <c r="G97" s="163">
        <v>10.199999999999999</v>
      </c>
      <c r="H97" s="163">
        <v>10.199999999999999</v>
      </c>
      <c r="I97" s="163">
        <f>H97/G97*100</f>
        <v>100</v>
      </c>
      <c r="J97" s="163"/>
      <c r="K97" s="163"/>
      <c r="L97" s="163"/>
      <c r="M97" s="163"/>
      <c r="N97" s="163"/>
      <c r="O97" s="163"/>
      <c r="P97" s="163"/>
      <c r="Q97" s="163"/>
      <c r="R97" s="163"/>
      <c r="S97" s="165">
        <f t="shared" si="9"/>
        <v>10.199999999999999</v>
      </c>
      <c r="T97" s="165">
        <f t="shared" si="9"/>
        <v>10.199999999999999</v>
      </c>
      <c r="U97" s="166">
        <f t="shared" si="8"/>
        <v>100</v>
      </c>
    </row>
    <row r="98" spans="1:21" ht="67.5" customHeight="1" x14ac:dyDescent="0.25">
      <c r="A98" s="159" t="s">
        <v>587</v>
      </c>
      <c r="B98" s="4" t="s">
        <v>23</v>
      </c>
      <c r="C98" s="4">
        <v>111</v>
      </c>
      <c r="D98" s="4" t="s">
        <v>146</v>
      </c>
      <c r="E98" s="4" t="s">
        <v>588</v>
      </c>
      <c r="F98" s="160">
        <v>612</v>
      </c>
      <c r="G98" s="163">
        <v>26.9</v>
      </c>
      <c r="H98" s="163">
        <v>26.9</v>
      </c>
      <c r="I98" s="163">
        <f>H98/G98*100</f>
        <v>100</v>
      </c>
      <c r="J98" s="163">
        <v>355</v>
      </c>
      <c r="K98" s="163">
        <v>355</v>
      </c>
      <c r="L98" s="163">
        <f t="shared" ref="L98:L100" si="11">K98/J98*100</f>
        <v>100</v>
      </c>
      <c r="M98" s="163"/>
      <c r="N98" s="163"/>
      <c r="O98" s="163"/>
      <c r="P98" s="163"/>
      <c r="Q98" s="163"/>
      <c r="R98" s="163"/>
      <c r="S98" s="165">
        <f t="shared" si="9"/>
        <v>381.9</v>
      </c>
      <c r="T98" s="165">
        <f t="shared" si="9"/>
        <v>381.9</v>
      </c>
      <c r="U98" s="166">
        <f t="shared" si="8"/>
        <v>100</v>
      </c>
    </row>
    <row r="99" spans="1:21" ht="67.5" customHeight="1" x14ac:dyDescent="0.25">
      <c r="A99" s="159" t="s">
        <v>589</v>
      </c>
      <c r="B99" s="4" t="s">
        <v>23</v>
      </c>
      <c r="C99" s="4">
        <v>111</v>
      </c>
      <c r="D99" s="4" t="s">
        <v>146</v>
      </c>
      <c r="E99" s="4" t="s">
        <v>590</v>
      </c>
      <c r="F99" s="160">
        <v>612</v>
      </c>
      <c r="G99" s="163"/>
      <c r="H99" s="163"/>
      <c r="I99" s="163"/>
      <c r="J99" s="163">
        <v>26.2</v>
      </c>
      <c r="K99" s="163">
        <v>26.2</v>
      </c>
      <c r="L99" s="163">
        <f t="shared" si="11"/>
        <v>100</v>
      </c>
      <c r="M99" s="163">
        <v>73.8</v>
      </c>
      <c r="N99" s="163">
        <v>73.8</v>
      </c>
      <c r="O99" s="163">
        <v>100</v>
      </c>
      <c r="P99" s="163"/>
      <c r="Q99" s="163"/>
      <c r="R99" s="163"/>
      <c r="S99" s="165">
        <f t="shared" si="9"/>
        <v>100</v>
      </c>
      <c r="T99" s="165">
        <f t="shared" si="9"/>
        <v>100</v>
      </c>
      <c r="U99" s="166">
        <f t="shared" si="8"/>
        <v>100</v>
      </c>
    </row>
    <row r="100" spans="1:21" ht="67.5" customHeight="1" x14ac:dyDescent="0.25">
      <c r="A100" s="159" t="s">
        <v>591</v>
      </c>
      <c r="B100" s="4" t="s">
        <v>23</v>
      </c>
      <c r="C100" s="4">
        <v>111</v>
      </c>
      <c r="D100" s="4" t="s">
        <v>146</v>
      </c>
      <c r="E100" s="4" t="s">
        <v>592</v>
      </c>
      <c r="F100" s="160">
        <v>612</v>
      </c>
      <c r="G100" s="163">
        <v>61.1</v>
      </c>
      <c r="H100" s="163">
        <v>61.1</v>
      </c>
      <c r="I100" s="163">
        <f t="shared" ref="I100" si="12">H100/G100*100</f>
        <v>100</v>
      </c>
      <c r="J100" s="163">
        <v>289.8</v>
      </c>
      <c r="K100" s="163">
        <v>289.8</v>
      </c>
      <c r="L100" s="163">
        <f t="shared" si="11"/>
        <v>100</v>
      </c>
      <c r="M100" s="163">
        <v>869.4</v>
      </c>
      <c r="N100" s="163">
        <v>869.4</v>
      </c>
      <c r="O100" s="163">
        <v>100</v>
      </c>
      <c r="P100" s="163"/>
      <c r="Q100" s="163"/>
      <c r="R100" s="163"/>
      <c r="S100" s="165">
        <f t="shared" si="9"/>
        <v>1220.3</v>
      </c>
      <c r="T100" s="165">
        <f t="shared" si="9"/>
        <v>1220.3</v>
      </c>
      <c r="U100" s="166">
        <f t="shared" si="8"/>
        <v>100</v>
      </c>
    </row>
    <row r="101" spans="1:21" ht="75" customHeight="1" x14ac:dyDescent="0.25">
      <c r="A101" s="159" t="s">
        <v>360</v>
      </c>
      <c r="B101" s="4" t="s">
        <v>23</v>
      </c>
      <c r="C101" s="4">
        <v>111</v>
      </c>
      <c r="D101" s="4" t="s">
        <v>217</v>
      </c>
      <c r="E101" s="4" t="s">
        <v>376</v>
      </c>
      <c r="F101" s="160">
        <v>610</v>
      </c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5">
        <f t="shared" si="9"/>
        <v>0</v>
      </c>
      <c r="T101" s="165">
        <f t="shared" si="9"/>
        <v>0</v>
      </c>
      <c r="U101" s="166">
        <v>0</v>
      </c>
    </row>
    <row r="102" spans="1:21" s="107" customFormat="1" ht="20.25" x14ac:dyDescent="0.3">
      <c r="A102" s="257" t="s">
        <v>85</v>
      </c>
      <c r="B102" s="258"/>
      <c r="C102" s="258"/>
      <c r="D102" s="258"/>
      <c r="E102" s="258"/>
      <c r="F102" s="258"/>
      <c r="G102" s="258"/>
      <c r="H102" s="258"/>
      <c r="I102" s="258"/>
      <c r="J102" s="258"/>
      <c r="K102" s="258"/>
      <c r="L102" s="258"/>
      <c r="M102" s="258"/>
      <c r="N102" s="258"/>
      <c r="O102" s="258"/>
      <c r="P102" s="258"/>
      <c r="Q102" s="258"/>
      <c r="R102" s="258"/>
      <c r="S102" s="258"/>
      <c r="T102" s="258"/>
      <c r="U102" s="259"/>
    </row>
    <row r="103" spans="1:21" ht="89.25" customHeight="1" x14ac:dyDescent="0.25">
      <c r="A103" s="18" t="s">
        <v>64</v>
      </c>
      <c r="B103" s="39"/>
      <c r="C103" s="39"/>
      <c r="D103" s="39"/>
      <c r="E103" s="39"/>
      <c r="F103" s="39"/>
      <c r="G103" s="174">
        <f>G104+G118+G125</f>
        <v>84612.22</v>
      </c>
      <c r="H103" s="174">
        <f>H104+H118+H125</f>
        <v>84069.910000000018</v>
      </c>
      <c r="I103" s="175">
        <f t="shared" ref="I103:I106" si="13">H103/G103</f>
        <v>0.99359064210819692</v>
      </c>
      <c r="J103" s="174">
        <f>J104+J118+J125</f>
        <v>14463.699999999999</v>
      </c>
      <c r="K103" s="174">
        <f>K104+K118+K125</f>
        <v>14146.7</v>
      </c>
      <c r="L103" s="175">
        <f>K103/J103</f>
        <v>0.97808306311663007</v>
      </c>
      <c r="M103" s="175"/>
      <c r="N103" s="175"/>
      <c r="O103" s="175"/>
      <c r="P103" s="174"/>
      <c r="Q103" s="120"/>
      <c r="R103" s="120"/>
      <c r="S103" s="174">
        <f>S104+S118+S125</f>
        <v>99075.92</v>
      </c>
      <c r="T103" s="176">
        <f>T104+T118+T125</f>
        <v>98216.61</v>
      </c>
      <c r="U103" s="177">
        <f t="shared" ref="U103:U108" si="14">T103/S103</f>
        <v>0.99132675225221223</v>
      </c>
    </row>
    <row r="104" spans="1:21" ht="64.5" x14ac:dyDescent="0.25">
      <c r="A104" s="18" t="s">
        <v>65</v>
      </c>
      <c r="B104" s="39" t="s">
        <v>66</v>
      </c>
      <c r="C104" s="39">
        <v>111</v>
      </c>
      <c r="D104" s="39"/>
      <c r="E104" s="58" t="s">
        <v>67</v>
      </c>
      <c r="F104" s="39"/>
      <c r="G104" s="174">
        <f>SUM(G105:G117)</f>
        <v>78041.100000000006</v>
      </c>
      <c r="H104" s="174">
        <f>H105+H106+H107+H110+H111+H112+H113+H114+H115+H116</f>
        <v>77581.600000000006</v>
      </c>
      <c r="I104" s="175">
        <f>H104/G104</f>
        <v>0.99411207684156166</v>
      </c>
      <c r="J104" s="174">
        <f>SUM(J105:J116)</f>
        <v>7984.4</v>
      </c>
      <c r="K104" s="174">
        <f>SUM(K105:K116)</f>
        <v>7984.4</v>
      </c>
      <c r="L104" s="175">
        <f>K104/J104</f>
        <v>1</v>
      </c>
      <c r="M104" s="175"/>
      <c r="N104" s="175"/>
      <c r="O104" s="175"/>
      <c r="P104" s="174"/>
      <c r="Q104" s="120"/>
      <c r="R104" s="120"/>
      <c r="S104" s="174">
        <f>SUM(S105:S117)</f>
        <v>86025.5</v>
      </c>
      <c r="T104" s="176">
        <f>SUM(T105:T117)</f>
        <v>85566</v>
      </c>
      <c r="U104" s="175">
        <f t="shared" si="14"/>
        <v>0.99465856054309476</v>
      </c>
    </row>
    <row r="105" spans="1:21" ht="25.5" x14ac:dyDescent="0.25">
      <c r="A105" s="18" t="s">
        <v>68</v>
      </c>
      <c r="B105" s="39"/>
      <c r="C105" s="39">
        <v>111</v>
      </c>
      <c r="D105" s="58" t="s">
        <v>69</v>
      </c>
      <c r="E105" s="58" t="s">
        <v>70</v>
      </c>
      <c r="F105" s="39">
        <v>810</v>
      </c>
      <c r="G105" s="109">
        <v>71.599999999999994</v>
      </c>
      <c r="H105" s="109">
        <v>71.599999999999994</v>
      </c>
      <c r="I105" s="125">
        <f t="shared" si="13"/>
        <v>1</v>
      </c>
      <c r="J105" s="109"/>
      <c r="K105" s="109"/>
      <c r="L105" s="39"/>
      <c r="M105" s="39"/>
      <c r="N105" s="39"/>
      <c r="O105" s="39"/>
      <c r="P105" s="39"/>
      <c r="Q105" s="39"/>
      <c r="R105" s="39"/>
      <c r="S105" s="109">
        <f>G105+J105</f>
        <v>71.599999999999994</v>
      </c>
      <c r="T105" s="108">
        <f>H105+K105</f>
        <v>71.599999999999994</v>
      </c>
      <c r="U105" s="125">
        <f t="shared" si="14"/>
        <v>1</v>
      </c>
    </row>
    <row r="106" spans="1:21" ht="25.5" x14ac:dyDescent="0.25">
      <c r="A106" s="18" t="s">
        <v>71</v>
      </c>
      <c r="B106" s="39"/>
      <c r="C106" s="39">
        <v>111</v>
      </c>
      <c r="D106" s="58" t="s">
        <v>69</v>
      </c>
      <c r="E106" s="58" t="s">
        <v>72</v>
      </c>
      <c r="F106" s="39">
        <v>810</v>
      </c>
      <c r="G106" s="109">
        <v>442.6</v>
      </c>
      <c r="H106" s="108">
        <v>413.3</v>
      </c>
      <c r="I106" s="125">
        <f t="shared" si="13"/>
        <v>0.93380027112516939</v>
      </c>
      <c r="J106" s="109"/>
      <c r="K106" s="109"/>
      <c r="L106" s="39"/>
      <c r="M106" s="39"/>
      <c r="N106" s="39"/>
      <c r="O106" s="39"/>
      <c r="P106" s="39"/>
      <c r="Q106" s="39"/>
      <c r="R106" s="39"/>
      <c r="S106" s="109">
        <f>G106+J106</f>
        <v>442.6</v>
      </c>
      <c r="T106" s="108">
        <f>H106</f>
        <v>413.3</v>
      </c>
      <c r="U106" s="125">
        <f t="shared" si="14"/>
        <v>0.93380027112516939</v>
      </c>
    </row>
    <row r="107" spans="1:21" ht="25.5" x14ac:dyDescent="0.25">
      <c r="A107" s="18" t="s">
        <v>73</v>
      </c>
      <c r="B107" s="39"/>
      <c r="C107" s="39">
        <v>111</v>
      </c>
      <c r="D107" s="58" t="s">
        <v>69</v>
      </c>
      <c r="E107" s="58" t="s">
        <v>74</v>
      </c>
      <c r="F107" s="39">
        <v>810</v>
      </c>
      <c r="G107" s="109">
        <v>75.5</v>
      </c>
      <c r="H107" s="109">
        <v>75.5</v>
      </c>
      <c r="I107" s="178">
        <f>H107/G107*100</f>
        <v>100</v>
      </c>
      <c r="J107" s="109"/>
      <c r="K107" s="109"/>
      <c r="L107" s="39"/>
      <c r="M107" s="39"/>
      <c r="N107" s="39"/>
      <c r="O107" s="39"/>
      <c r="P107" s="39"/>
      <c r="Q107" s="39"/>
      <c r="R107" s="39"/>
      <c r="S107" s="109">
        <f>G107+J107</f>
        <v>75.5</v>
      </c>
      <c r="T107" s="109">
        <f>H107+K107</f>
        <v>75.5</v>
      </c>
      <c r="U107" s="125">
        <f t="shared" si="14"/>
        <v>1</v>
      </c>
    </row>
    <row r="108" spans="1:21" ht="153" x14ac:dyDescent="0.25">
      <c r="A108" s="18" t="s">
        <v>383</v>
      </c>
      <c r="B108" s="39"/>
      <c r="C108" s="39">
        <v>111</v>
      </c>
      <c r="D108" s="58" t="s">
        <v>75</v>
      </c>
      <c r="E108" s="58" t="s">
        <v>384</v>
      </c>
      <c r="F108" s="39">
        <v>522</v>
      </c>
      <c r="G108" s="109"/>
      <c r="H108" s="109"/>
      <c r="I108" s="125"/>
      <c r="J108" s="109">
        <v>2360</v>
      </c>
      <c r="K108" s="108">
        <v>2360</v>
      </c>
      <c r="L108" s="108">
        <f>K108/J108*100</f>
        <v>100</v>
      </c>
      <c r="M108" s="108"/>
      <c r="N108" s="108"/>
      <c r="O108" s="108"/>
      <c r="P108" s="39"/>
      <c r="Q108" s="39"/>
      <c r="R108" s="39"/>
      <c r="S108" s="109">
        <f>J108</f>
        <v>2360</v>
      </c>
      <c r="T108" s="108">
        <f>K108</f>
        <v>2360</v>
      </c>
      <c r="U108" s="125">
        <f t="shared" si="14"/>
        <v>1</v>
      </c>
    </row>
    <row r="109" spans="1:21" x14ac:dyDescent="0.25">
      <c r="A109" s="18"/>
      <c r="B109" s="39"/>
      <c r="C109" s="39"/>
      <c r="D109" s="58"/>
      <c r="E109" s="58"/>
      <c r="F109" s="39"/>
      <c r="G109" s="108"/>
      <c r="H109" s="108"/>
      <c r="I109" s="125"/>
      <c r="J109" s="109"/>
      <c r="K109" s="109"/>
      <c r="L109" s="124"/>
      <c r="M109" s="124"/>
      <c r="N109" s="124"/>
      <c r="O109" s="124"/>
      <c r="P109" s="39"/>
      <c r="Q109" s="39"/>
      <c r="R109" s="39"/>
      <c r="S109" s="108"/>
      <c r="T109" s="108"/>
      <c r="U109" s="125"/>
    </row>
    <row r="110" spans="1:21" ht="64.5" x14ac:dyDescent="0.25">
      <c r="A110" s="179" t="s">
        <v>385</v>
      </c>
      <c r="B110" s="39"/>
      <c r="C110" s="39">
        <v>111</v>
      </c>
      <c r="D110" s="58" t="s">
        <v>75</v>
      </c>
      <c r="E110" s="58" t="s">
        <v>386</v>
      </c>
      <c r="F110" s="39">
        <v>240</v>
      </c>
      <c r="G110" s="109"/>
      <c r="H110" s="109"/>
      <c r="I110" s="125"/>
      <c r="J110" s="109"/>
      <c r="K110" s="109"/>
      <c r="L110" s="39"/>
      <c r="M110" s="39"/>
      <c r="N110" s="39"/>
      <c r="O110" s="39"/>
      <c r="P110" s="39"/>
      <c r="Q110" s="39"/>
      <c r="R110" s="39"/>
      <c r="S110" s="109">
        <f>G110+J110+Q110</f>
        <v>0</v>
      </c>
      <c r="T110" s="109">
        <f>H110+K110+R110</f>
        <v>0</v>
      </c>
      <c r="U110" s="125">
        <v>0</v>
      </c>
    </row>
    <row r="111" spans="1:21" ht="64.5" x14ac:dyDescent="0.25">
      <c r="A111" s="179" t="s">
        <v>387</v>
      </c>
      <c r="B111" s="39"/>
      <c r="C111" s="39">
        <v>111</v>
      </c>
      <c r="D111" s="58" t="s">
        <v>75</v>
      </c>
      <c r="E111" s="58" t="s">
        <v>388</v>
      </c>
      <c r="F111" s="39">
        <v>240</v>
      </c>
      <c r="G111" s="109">
        <v>69.900000000000006</v>
      </c>
      <c r="H111" s="109">
        <v>69.900000000000006</v>
      </c>
      <c r="I111" s="125">
        <f t="shared" ref="I110:I115" si="15">H111/G111</f>
        <v>1</v>
      </c>
      <c r="J111" s="109">
        <v>1308.4000000000001</v>
      </c>
      <c r="K111" s="109">
        <v>1308.4000000000001</v>
      </c>
      <c r="L111" s="39">
        <f>K111/J111*100</f>
        <v>100</v>
      </c>
      <c r="M111" s="39"/>
      <c r="N111" s="39"/>
      <c r="O111" s="39"/>
      <c r="P111" s="39"/>
      <c r="Q111" s="39"/>
      <c r="R111" s="39"/>
      <c r="S111" s="109">
        <f>G111+J111</f>
        <v>1378.3000000000002</v>
      </c>
      <c r="T111" s="109">
        <f>H111+K111</f>
        <v>1378.3000000000002</v>
      </c>
      <c r="U111" s="125">
        <f t="shared" ref="U110:U115" si="16">T111/S111</f>
        <v>1</v>
      </c>
    </row>
    <row r="112" spans="1:21" ht="98.25" customHeight="1" x14ac:dyDescent="0.25">
      <c r="A112" s="39" t="s">
        <v>593</v>
      </c>
      <c r="B112" s="39"/>
      <c r="C112" s="39">
        <v>111</v>
      </c>
      <c r="D112" s="58" t="s">
        <v>75</v>
      </c>
      <c r="E112" s="58" t="s">
        <v>389</v>
      </c>
      <c r="F112" s="39">
        <v>610</v>
      </c>
      <c r="G112" s="39">
        <v>0</v>
      </c>
      <c r="H112" s="109">
        <v>0</v>
      </c>
      <c r="I112" s="125"/>
      <c r="J112" s="109">
        <v>4184</v>
      </c>
      <c r="K112" s="109">
        <v>4184</v>
      </c>
      <c r="L112" s="39">
        <f>K112/J112*100</f>
        <v>100</v>
      </c>
      <c r="M112" s="39"/>
      <c r="N112" s="39"/>
      <c r="O112" s="39"/>
      <c r="P112" s="39"/>
      <c r="Q112" s="39"/>
      <c r="R112" s="39"/>
      <c r="S112" s="109">
        <f>G112+J112</f>
        <v>4184</v>
      </c>
      <c r="T112" s="109">
        <f>H112+K112</f>
        <v>4184</v>
      </c>
      <c r="U112" s="125">
        <f t="shared" si="16"/>
        <v>1</v>
      </c>
    </row>
    <row r="113" spans="1:21" ht="68.25" customHeight="1" x14ac:dyDescent="0.25">
      <c r="A113" s="179" t="s">
        <v>390</v>
      </c>
      <c r="B113" s="39"/>
      <c r="C113" s="39">
        <v>111</v>
      </c>
      <c r="D113" s="58" t="s">
        <v>75</v>
      </c>
      <c r="E113" s="180" t="s">
        <v>391</v>
      </c>
      <c r="F113" s="39">
        <v>610</v>
      </c>
      <c r="G113" s="39">
        <v>47273.4</v>
      </c>
      <c r="H113" s="109">
        <v>46843.199999999997</v>
      </c>
      <c r="I113" s="125">
        <f t="shared" si="15"/>
        <v>0.99089974488824573</v>
      </c>
      <c r="J113" s="109"/>
      <c r="K113" s="109"/>
      <c r="L113" s="39"/>
      <c r="M113" s="39"/>
      <c r="N113" s="39"/>
      <c r="O113" s="39"/>
      <c r="P113" s="39"/>
      <c r="Q113" s="39"/>
      <c r="R113" s="39"/>
      <c r="S113" s="39">
        <f>G113</f>
        <v>47273.4</v>
      </c>
      <c r="T113" s="109">
        <f>H113</f>
        <v>46843.199999999997</v>
      </c>
      <c r="U113" s="125">
        <f t="shared" si="16"/>
        <v>0.99089974488824573</v>
      </c>
    </row>
    <row r="114" spans="1:21" ht="98.25" customHeight="1" x14ac:dyDescent="0.25">
      <c r="A114" s="39" t="s">
        <v>392</v>
      </c>
      <c r="B114" s="39"/>
      <c r="C114" s="39">
        <v>111</v>
      </c>
      <c r="D114" s="58" t="s">
        <v>75</v>
      </c>
      <c r="E114" s="58" t="s">
        <v>289</v>
      </c>
      <c r="F114" s="39">
        <v>610</v>
      </c>
      <c r="G114" s="39">
        <v>30033.8</v>
      </c>
      <c r="H114" s="109">
        <v>30033.8</v>
      </c>
      <c r="I114" s="125">
        <f t="shared" si="15"/>
        <v>1</v>
      </c>
      <c r="J114" s="109"/>
      <c r="K114" s="109"/>
      <c r="L114" s="39"/>
      <c r="M114" s="39"/>
      <c r="N114" s="39"/>
      <c r="O114" s="39"/>
      <c r="P114" s="39"/>
      <c r="Q114" s="39"/>
      <c r="R114" s="39"/>
      <c r="S114" s="39">
        <f>G114</f>
        <v>30033.8</v>
      </c>
      <c r="T114" s="109">
        <f>H114</f>
        <v>30033.8</v>
      </c>
      <c r="U114" s="125">
        <f t="shared" si="16"/>
        <v>1</v>
      </c>
    </row>
    <row r="115" spans="1:21" ht="83.25" customHeight="1" x14ac:dyDescent="0.25">
      <c r="A115" s="39" t="s">
        <v>594</v>
      </c>
      <c r="B115" s="39"/>
      <c r="C115" s="39">
        <v>111</v>
      </c>
      <c r="D115" s="58" t="s">
        <v>75</v>
      </c>
      <c r="E115" s="58" t="s">
        <v>393</v>
      </c>
      <c r="F115" s="39">
        <v>610</v>
      </c>
      <c r="G115" s="39">
        <v>74.3</v>
      </c>
      <c r="H115" s="109">
        <v>74.3</v>
      </c>
      <c r="I115" s="125">
        <f t="shared" si="15"/>
        <v>1</v>
      </c>
      <c r="J115" s="109">
        <v>132</v>
      </c>
      <c r="K115" s="109">
        <v>132</v>
      </c>
      <c r="L115" s="39">
        <f>K115/J115*100</f>
        <v>100</v>
      </c>
      <c r="M115" s="39"/>
      <c r="N115" s="39"/>
      <c r="O115" s="39"/>
      <c r="P115" s="39"/>
      <c r="Q115" s="39"/>
      <c r="R115" s="39"/>
      <c r="S115" s="109">
        <f>G115+J115+P115</f>
        <v>206.3</v>
      </c>
      <c r="T115" s="109">
        <f>H115+K115+Q115</f>
        <v>206.3</v>
      </c>
      <c r="U115" s="125">
        <f t="shared" si="16"/>
        <v>1</v>
      </c>
    </row>
    <row r="116" spans="1:21" ht="69.75" customHeight="1" x14ac:dyDescent="0.25">
      <c r="A116" s="179"/>
      <c r="B116" s="39"/>
      <c r="C116" s="181"/>
      <c r="D116" s="181"/>
      <c r="E116" s="182"/>
      <c r="F116" s="183"/>
      <c r="G116" s="39"/>
      <c r="H116" s="109"/>
      <c r="I116" s="125"/>
      <c r="J116" s="109"/>
      <c r="K116" s="109"/>
      <c r="L116" s="39"/>
      <c r="M116" s="39"/>
      <c r="N116" s="39"/>
      <c r="O116" s="39"/>
      <c r="P116" s="39"/>
      <c r="Q116" s="39"/>
      <c r="R116" s="39"/>
      <c r="S116" s="109"/>
      <c r="T116" s="109"/>
      <c r="U116" s="125"/>
    </row>
    <row r="117" spans="1:21" ht="68.25" customHeight="1" x14ac:dyDescent="0.25">
      <c r="A117" s="18" t="s">
        <v>394</v>
      </c>
      <c r="B117" s="39"/>
      <c r="C117" s="39"/>
      <c r="D117" s="58"/>
      <c r="E117" s="39"/>
      <c r="F117" s="39"/>
      <c r="G117" s="120">
        <v>0</v>
      </c>
      <c r="H117" s="120"/>
      <c r="I117" s="120">
        <v>0</v>
      </c>
      <c r="J117" s="120">
        <v>0</v>
      </c>
      <c r="K117" s="120">
        <v>0</v>
      </c>
      <c r="L117" s="120">
        <v>0</v>
      </c>
      <c r="M117" s="120"/>
      <c r="N117" s="120"/>
      <c r="O117" s="120"/>
      <c r="P117" s="39"/>
      <c r="Q117" s="39"/>
      <c r="R117" s="39"/>
      <c r="S117" s="109"/>
      <c r="T117" s="109"/>
      <c r="U117" s="39"/>
    </row>
    <row r="118" spans="1:21" ht="78.75" customHeight="1" x14ac:dyDescent="0.25">
      <c r="A118" s="18" t="s">
        <v>395</v>
      </c>
      <c r="B118" s="39" t="s">
        <v>76</v>
      </c>
      <c r="C118" s="39">
        <v>133</v>
      </c>
      <c r="D118" s="58"/>
      <c r="E118" s="58" t="s">
        <v>77</v>
      </c>
      <c r="F118" s="39"/>
      <c r="G118" s="174">
        <f>G119+G120+G121+G122+G123+G124</f>
        <v>3112.7</v>
      </c>
      <c r="H118" s="174">
        <f>H119+H120+H121+H122+H123+H124</f>
        <v>3076.1</v>
      </c>
      <c r="I118" s="175">
        <f t="shared" ref="I118:I122" si="17">H118/G118</f>
        <v>0.98824171940758831</v>
      </c>
      <c r="J118" s="120">
        <f>J123+J124</f>
        <v>0</v>
      </c>
      <c r="K118" s="120">
        <f>K123+K124</f>
        <v>0</v>
      </c>
      <c r="L118" s="120">
        <v>0</v>
      </c>
      <c r="M118" s="120"/>
      <c r="N118" s="120"/>
      <c r="O118" s="120"/>
      <c r="P118" s="120"/>
      <c r="Q118" s="120"/>
      <c r="R118" s="120"/>
      <c r="S118" s="174">
        <f>SUM(S119:S124)</f>
        <v>3112.7</v>
      </c>
      <c r="T118" s="174">
        <f>SUM(T119:T124)</f>
        <v>3076.1</v>
      </c>
      <c r="U118" s="175">
        <f t="shared" ref="U118:U124" si="18">T118/S118</f>
        <v>0.98824171940758831</v>
      </c>
    </row>
    <row r="119" spans="1:21" ht="25.5" x14ac:dyDescent="0.25">
      <c r="A119" s="18" t="s">
        <v>78</v>
      </c>
      <c r="B119" s="39"/>
      <c r="C119" s="39">
        <v>133</v>
      </c>
      <c r="D119" s="58" t="s">
        <v>75</v>
      </c>
      <c r="E119" s="58" t="s">
        <v>79</v>
      </c>
      <c r="F119" s="39">
        <v>111</v>
      </c>
      <c r="G119" s="109">
        <v>2428</v>
      </c>
      <c r="H119" s="109">
        <v>2428</v>
      </c>
      <c r="I119" s="125">
        <f t="shared" si="17"/>
        <v>1</v>
      </c>
      <c r="J119" s="176"/>
      <c r="K119" s="176"/>
      <c r="L119" s="176"/>
      <c r="M119" s="176"/>
      <c r="N119" s="176"/>
      <c r="O119" s="176"/>
      <c r="P119" s="176"/>
      <c r="Q119" s="176"/>
      <c r="R119" s="176"/>
      <c r="S119" s="109">
        <f>G119+J119</f>
        <v>2428</v>
      </c>
      <c r="T119" s="109">
        <f>H119+K119</f>
        <v>2428</v>
      </c>
      <c r="U119" s="125">
        <f t="shared" si="18"/>
        <v>1</v>
      </c>
    </row>
    <row r="120" spans="1:21" x14ac:dyDescent="0.25">
      <c r="A120" s="105"/>
      <c r="B120" s="39"/>
      <c r="C120" s="39">
        <v>133</v>
      </c>
      <c r="D120" s="58" t="s">
        <v>75</v>
      </c>
      <c r="E120" s="58" t="s">
        <v>79</v>
      </c>
      <c r="F120" s="39">
        <v>119</v>
      </c>
      <c r="G120" s="108">
        <v>684.7</v>
      </c>
      <c r="H120" s="108">
        <v>648.1</v>
      </c>
      <c r="I120" s="125">
        <f t="shared" si="17"/>
        <v>0.94654593252519348</v>
      </c>
      <c r="J120" s="176"/>
      <c r="K120" s="176"/>
      <c r="L120" s="176"/>
      <c r="M120" s="176"/>
      <c r="N120" s="176"/>
      <c r="O120" s="176"/>
      <c r="P120" s="176"/>
      <c r="Q120" s="176"/>
      <c r="R120" s="176"/>
      <c r="S120" s="108">
        <f>G120+J120</f>
        <v>684.7</v>
      </c>
      <c r="T120" s="108">
        <f>H120+K120</f>
        <v>648.1</v>
      </c>
      <c r="U120" s="125">
        <f>T120/S120</f>
        <v>0.94654593252519348</v>
      </c>
    </row>
    <row r="121" spans="1:21" x14ac:dyDescent="0.25">
      <c r="A121" s="40"/>
      <c r="B121" s="39"/>
      <c r="C121" s="39">
        <v>133</v>
      </c>
      <c r="D121" s="58" t="s">
        <v>75</v>
      </c>
      <c r="E121" s="58" t="s">
        <v>79</v>
      </c>
      <c r="F121" s="39">
        <v>244</v>
      </c>
      <c r="G121" s="109">
        <v>0</v>
      </c>
      <c r="H121" s="109">
        <v>0</v>
      </c>
      <c r="I121" s="125">
        <v>0</v>
      </c>
      <c r="J121" s="120"/>
      <c r="K121" s="120"/>
      <c r="L121" s="120"/>
      <c r="M121" s="120"/>
      <c r="N121" s="120"/>
      <c r="O121" s="120"/>
      <c r="P121" s="120"/>
      <c r="Q121" s="120"/>
      <c r="R121" s="120"/>
      <c r="S121" s="109">
        <f>G121+J121</f>
        <v>0</v>
      </c>
      <c r="T121" s="109">
        <v>0</v>
      </c>
      <c r="U121" s="125">
        <v>0</v>
      </c>
    </row>
    <row r="122" spans="1:21" x14ac:dyDescent="0.25">
      <c r="A122" s="40"/>
      <c r="B122" s="39"/>
      <c r="C122" s="39">
        <v>133</v>
      </c>
      <c r="D122" s="58" t="s">
        <v>75</v>
      </c>
      <c r="E122" s="58" t="s">
        <v>79</v>
      </c>
      <c r="F122" s="39">
        <v>853</v>
      </c>
      <c r="G122" s="109">
        <v>0</v>
      </c>
      <c r="H122" s="108">
        <v>0</v>
      </c>
      <c r="I122" s="125">
        <v>0</v>
      </c>
      <c r="J122" s="120"/>
      <c r="K122" s="120"/>
      <c r="L122" s="120"/>
      <c r="M122" s="120"/>
      <c r="N122" s="120"/>
      <c r="O122" s="120"/>
      <c r="P122" s="120"/>
      <c r="Q122" s="120"/>
      <c r="R122" s="120"/>
      <c r="S122" s="109">
        <f>G122+J122</f>
        <v>0</v>
      </c>
      <c r="T122" s="108">
        <f>H122+K122</f>
        <v>0</v>
      </c>
      <c r="U122" s="125">
        <v>0</v>
      </c>
    </row>
    <row r="123" spans="1:21" x14ac:dyDescent="0.25">
      <c r="A123" s="40"/>
      <c r="B123" s="39"/>
      <c r="C123" s="39">
        <v>133</v>
      </c>
      <c r="D123" s="58" t="s">
        <v>75</v>
      </c>
      <c r="E123" s="58" t="s">
        <v>396</v>
      </c>
      <c r="F123" s="39">
        <v>111</v>
      </c>
      <c r="G123" s="109">
        <v>0</v>
      </c>
      <c r="H123" s="109">
        <v>0</v>
      </c>
      <c r="I123" s="125">
        <v>0</v>
      </c>
      <c r="J123" s="39">
        <v>0</v>
      </c>
      <c r="K123" s="39">
        <v>0</v>
      </c>
      <c r="L123" s="39">
        <v>0</v>
      </c>
      <c r="M123" s="39"/>
      <c r="N123" s="39"/>
      <c r="O123" s="39"/>
      <c r="P123" s="120"/>
      <c r="Q123" s="120"/>
      <c r="R123" s="120"/>
      <c r="S123" s="109">
        <f>G123+J123</f>
        <v>0</v>
      </c>
      <c r="T123" s="109">
        <f>H123+K123</f>
        <v>0</v>
      </c>
      <c r="U123" s="125">
        <v>0</v>
      </c>
    </row>
    <row r="124" spans="1:21" x14ac:dyDescent="0.25">
      <c r="A124" s="40"/>
      <c r="B124" s="39"/>
      <c r="C124" s="39">
        <v>133</v>
      </c>
      <c r="D124" s="58" t="s">
        <v>75</v>
      </c>
      <c r="E124" s="58" t="s">
        <v>396</v>
      </c>
      <c r="F124" s="39">
        <v>119</v>
      </c>
      <c r="G124" s="109">
        <v>0</v>
      </c>
      <c r="H124" s="108">
        <v>0</v>
      </c>
      <c r="I124" s="125">
        <v>0</v>
      </c>
      <c r="J124" s="39">
        <v>0</v>
      </c>
      <c r="K124" s="39">
        <v>0</v>
      </c>
      <c r="L124" s="39">
        <v>0</v>
      </c>
      <c r="M124" s="39"/>
      <c r="N124" s="39"/>
      <c r="O124" s="39"/>
      <c r="P124" s="120"/>
      <c r="Q124" s="120"/>
      <c r="R124" s="120"/>
      <c r="S124" s="109">
        <f>G124+J124</f>
        <v>0</v>
      </c>
      <c r="T124" s="108">
        <f>H124+K124</f>
        <v>0</v>
      </c>
      <c r="U124" s="125">
        <v>0</v>
      </c>
    </row>
    <row r="125" spans="1:21" x14ac:dyDescent="0.25">
      <c r="A125" s="17" t="s">
        <v>80</v>
      </c>
      <c r="B125" s="39"/>
      <c r="C125" s="39"/>
      <c r="D125" s="58"/>
      <c r="E125" s="111" t="s">
        <v>81</v>
      </c>
      <c r="F125" s="13"/>
      <c r="G125" s="184">
        <f>SUM(G126:G134)</f>
        <v>3458.42</v>
      </c>
      <c r="H125" s="185">
        <f>SUM(H126:H134)</f>
        <v>3412.21</v>
      </c>
      <c r="I125" s="186">
        <f>H125/G125*100</f>
        <v>98.663840713389348</v>
      </c>
      <c r="J125" s="186">
        <f>J126+J131+J134+J133</f>
        <v>6479.2999999999993</v>
      </c>
      <c r="K125" s="186">
        <f>K126+K131+K134+K133</f>
        <v>6162.3</v>
      </c>
      <c r="L125" s="187">
        <f>K125/J125</f>
        <v>0.95107496180142925</v>
      </c>
      <c r="M125" s="187"/>
      <c r="N125" s="187"/>
      <c r="O125" s="187"/>
      <c r="P125" s="184"/>
      <c r="Q125" s="184"/>
      <c r="R125" s="184"/>
      <c r="S125" s="186">
        <f>S126+S127+S128+S129+S130+S131+S132+S133+S134</f>
        <v>9937.7200000000012</v>
      </c>
      <c r="T125" s="186">
        <f>T126+T127+T128+T129+T130+T131+T132+T133+T134</f>
        <v>9574.5099999999984</v>
      </c>
      <c r="U125" s="187">
        <f>T125/S125</f>
        <v>0.96345137516452439</v>
      </c>
    </row>
    <row r="126" spans="1:21" ht="36.75" x14ac:dyDescent="0.25">
      <c r="A126" s="13" t="s">
        <v>397</v>
      </c>
      <c r="B126" s="188"/>
      <c r="C126" s="183">
        <v>111</v>
      </c>
      <c r="D126" s="181" t="s">
        <v>69</v>
      </c>
      <c r="E126" s="181" t="s">
        <v>82</v>
      </c>
      <c r="F126" s="183">
        <v>810</v>
      </c>
      <c r="G126" s="183"/>
      <c r="H126" s="183"/>
      <c r="I126" s="183"/>
      <c r="J126" s="189">
        <v>877.4</v>
      </c>
      <c r="K126" s="189">
        <v>571.6</v>
      </c>
      <c r="L126" s="190">
        <f>K126/J126</f>
        <v>0.65147025302028727</v>
      </c>
      <c r="M126" s="190"/>
      <c r="N126" s="190"/>
      <c r="O126" s="190"/>
      <c r="P126" s="184"/>
      <c r="Q126" s="184"/>
      <c r="R126" s="184"/>
      <c r="S126" s="110">
        <f>G126+J126</f>
        <v>877.4</v>
      </c>
      <c r="T126" s="110">
        <f>H126+K126</f>
        <v>571.6</v>
      </c>
      <c r="U126" s="191">
        <f t="shared" ref="U126:U133" si="19">T126/S126</f>
        <v>0.65147025302028727</v>
      </c>
    </row>
    <row r="127" spans="1:21" ht="48.75" x14ac:dyDescent="0.25">
      <c r="A127" s="67" t="s">
        <v>398</v>
      </c>
      <c r="B127" s="188"/>
      <c r="C127" s="181" t="s">
        <v>87</v>
      </c>
      <c r="D127" s="181" t="s">
        <v>75</v>
      </c>
      <c r="E127" s="181" t="s">
        <v>595</v>
      </c>
      <c r="F127" s="183">
        <v>540</v>
      </c>
      <c r="G127" s="183">
        <v>1136.9000000000001</v>
      </c>
      <c r="H127" s="192">
        <v>1129.8</v>
      </c>
      <c r="I127" s="193">
        <f t="shared" ref="I127:I134" si="20">H127/G127</f>
        <v>0.99375494766470218</v>
      </c>
      <c r="J127" s="189">
        <v>0</v>
      </c>
      <c r="K127" s="189">
        <v>0</v>
      </c>
      <c r="L127" s="190"/>
      <c r="M127" s="190"/>
      <c r="N127" s="190"/>
      <c r="O127" s="190"/>
      <c r="P127" s="184"/>
      <c r="Q127" s="184"/>
      <c r="R127" s="184"/>
      <c r="S127" s="110">
        <f>G127+J127</f>
        <v>1136.9000000000001</v>
      </c>
      <c r="T127" s="194">
        <f>H127+K127</f>
        <v>1129.8</v>
      </c>
      <c r="U127" s="191">
        <f t="shared" si="19"/>
        <v>0.99375494766470218</v>
      </c>
    </row>
    <row r="128" spans="1:21" ht="30" x14ac:dyDescent="0.25">
      <c r="A128" s="195" t="s">
        <v>399</v>
      </c>
      <c r="B128" s="196"/>
      <c r="C128" s="183">
        <v>111</v>
      </c>
      <c r="D128" s="181" t="s">
        <v>75</v>
      </c>
      <c r="E128" s="181" t="s">
        <v>596</v>
      </c>
      <c r="F128" s="183">
        <v>111</v>
      </c>
      <c r="G128" s="183">
        <v>1411.3</v>
      </c>
      <c r="H128" s="183">
        <v>1411.3</v>
      </c>
      <c r="I128" s="193">
        <f t="shared" si="20"/>
        <v>1</v>
      </c>
      <c r="J128" s="189"/>
      <c r="K128" s="189"/>
      <c r="L128" s="190"/>
      <c r="M128" s="190"/>
      <c r="N128" s="190"/>
      <c r="O128" s="190"/>
      <c r="P128" s="184"/>
      <c r="Q128" s="184"/>
      <c r="R128" s="184"/>
      <c r="S128" s="194">
        <f>G128</f>
        <v>1411.3</v>
      </c>
      <c r="T128" s="194">
        <f>H128</f>
        <v>1411.3</v>
      </c>
      <c r="U128" s="191">
        <f t="shared" si="19"/>
        <v>1</v>
      </c>
    </row>
    <row r="129" spans="1:73" ht="18.75" x14ac:dyDescent="0.3">
      <c r="A129" s="197"/>
      <c r="B129" s="188"/>
      <c r="C129" s="183">
        <v>111</v>
      </c>
      <c r="D129" s="181" t="s">
        <v>75</v>
      </c>
      <c r="E129" s="181" t="s">
        <v>596</v>
      </c>
      <c r="F129" s="183">
        <v>119</v>
      </c>
      <c r="G129" s="183">
        <v>457.6</v>
      </c>
      <c r="H129" s="183">
        <v>457.6</v>
      </c>
      <c r="I129" s="193">
        <f t="shared" si="20"/>
        <v>1</v>
      </c>
      <c r="J129" s="189"/>
      <c r="K129" s="189"/>
      <c r="L129" s="190"/>
      <c r="M129" s="190"/>
      <c r="N129" s="190"/>
      <c r="O129" s="190"/>
      <c r="P129" s="184"/>
      <c r="Q129" s="184"/>
      <c r="R129" s="184"/>
      <c r="S129" s="194">
        <f>G129</f>
        <v>457.6</v>
      </c>
      <c r="T129" s="194">
        <f>H129</f>
        <v>457.6</v>
      </c>
      <c r="U129" s="191">
        <f t="shared" si="19"/>
        <v>1</v>
      </c>
    </row>
    <row r="130" spans="1:73" ht="18.75" x14ac:dyDescent="0.3">
      <c r="A130" s="197"/>
      <c r="B130" s="188"/>
      <c r="C130" s="183">
        <v>111</v>
      </c>
      <c r="D130" s="181" t="s">
        <v>75</v>
      </c>
      <c r="E130" s="181" t="s">
        <v>596</v>
      </c>
      <c r="F130" s="183">
        <v>244</v>
      </c>
      <c r="G130" s="183">
        <v>434</v>
      </c>
      <c r="H130" s="183">
        <v>395.5</v>
      </c>
      <c r="I130" s="193">
        <f>H130/G130</f>
        <v>0.91129032258064513</v>
      </c>
      <c r="J130" s="189"/>
      <c r="K130" s="189"/>
      <c r="L130" s="190"/>
      <c r="M130" s="190"/>
      <c r="N130" s="190"/>
      <c r="O130" s="190"/>
      <c r="P130" s="184"/>
      <c r="Q130" s="184"/>
      <c r="R130" s="184"/>
      <c r="S130" s="194">
        <f>G130+J130</f>
        <v>434</v>
      </c>
      <c r="T130" s="194">
        <f>H130+K130</f>
        <v>395.5</v>
      </c>
      <c r="U130" s="191">
        <f>T130/S130</f>
        <v>0.91129032258064513</v>
      </c>
    </row>
    <row r="131" spans="1:73" ht="39" x14ac:dyDescent="0.25">
      <c r="A131" s="39" t="s">
        <v>597</v>
      </c>
      <c r="B131" s="188"/>
      <c r="C131" s="183">
        <v>111</v>
      </c>
      <c r="D131" s="181" t="s">
        <v>75</v>
      </c>
      <c r="E131" s="181" t="s">
        <v>598</v>
      </c>
      <c r="F131" s="183">
        <v>110</v>
      </c>
      <c r="G131" s="183">
        <v>0</v>
      </c>
      <c r="H131" s="183">
        <v>0</v>
      </c>
      <c r="I131" s="193"/>
      <c r="J131" s="189">
        <v>185</v>
      </c>
      <c r="K131" s="189">
        <v>185</v>
      </c>
      <c r="L131" s="190">
        <f>K131/J131</f>
        <v>1</v>
      </c>
      <c r="M131" s="190"/>
      <c r="N131" s="190"/>
      <c r="O131" s="190"/>
      <c r="P131" s="184"/>
      <c r="Q131" s="184"/>
      <c r="R131" s="184"/>
      <c r="S131" s="110">
        <f>G131+J131</f>
        <v>185</v>
      </c>
      <c r="T131" s="110">
        <f>K131</f>
        <v>185</v>
      </c>
      <c r="U131" s="191">
        <f t="shared" si="19"/>
        <v>1</v>
      </c>
    </row>
    <row r="132" spans="1:73" ht="18.75" x14ac:dyDescent="0.3">
      <c r="A132" s="197"/>
      <c r="B132" s="188"/>
      <c r="C132" s="183">
        <v>111</v>
      </c>
      <c r="D132" s="181" t="s">
        <v>75</v>
      </c>
      <c r="E132" s="181" t="s">
        <v>84</v>
      </c>
      <c r="F132" s="39">
        <v>853</v>
      </c>
      <c r="G132" s="39">
        <v>0.5</v>
      </c>
      <c r="H132" s="39">
        <v>0.1</v>
      </c>
      <c r="I132" s="198">
        <f t="shared" si="20"/>
        <v>0.2</v>
      </c>
      <c r="J132" s="189"/>
      <c r="K132" s="189"/>
      <c r="L132" s="190"/>
      <c r="M132" s="190"/>
      <c r="N132" s="190"/>
      <c r="O132" s="190"/>
      <c r="P132" s="184"/>
      <c r="Q132" s="184"/>
      <c r="R132" s="184"/>
      <c r="S132" s="110">
        <f>G132+J132</f>
        <v>0.5</v>
      </c>
      <c r="T132" s="110">
        <f>H132+K132</f>
        <v>0.1</v>
      </c>
      <c r="U132" s="191">
        <f t="shared" si="19"/>
        <v>0.2</v>
      </c>
    </row>
    <row r="133" spans="1:73" ht="56.25" customHeight="1" x14ac:dyDescent="0.25">
      <c r="A133" s="39" t="s">
        <v>599</v>
      </c>
      <c r="B133" s="188"/>
      <c r="C133" s="183">
        <v>111</v>
      </c>
      <c r="D133" s="181" t="s">
        <v>75</v>
      </c>
      <c r="E133" s="181" t="s">
        <v>600</v>
      </c>
      <c r="F133" s="39">
        <v>244</v>
      </c>
      <c r="G133" s="39">
        <v>13.82</v>
      </c>
      <c r="H133" s="39">
        <v>13.61</v>
      </c>
      <c r="I133" s="198">
        <f t="shared" si="20"/>
        <v>0.98480463096960924</v>
      </c>
      <c r="J133" s="189">
        <v>1132</v>
      </c>
      <c r="K133" s="189">
        <v>1120.8</v>
      </c>
      <c r="L133" s="190">
        <f>K133/J133</f>
        <v>0.99010600706713781</v>
      </c>
      <c r="M133" s="190"/>
      <c r="N133" s="190"/>
      <c r="O133" s="190"/>
      <c r="P133" s="184"/>
      <c r="Q133" s="184"/>
      <c r="R133" s="184"/>
      <c r="S133" s="110">
        <f>G133+J133</f>
        <v>1145.82</v>
      </c>
      <c r="T133" s="110">
        <f>H133+K133</f>
        <v>1134.4099999999999</v>
      </c>
      <c r="U133" s="191">
        <f t="shared" si="19"/>
        <v>0.99004206594403998</v>
      </c>
    </row>
    <row r="134" spans="1:73" ht="93" customHeight="1" x14ac:dyDescent="0.25">
      <c r="A134" s="18" t="s">
        <v>400</v>
      </c>
      <c r="B134" s="188"/>
      <c r="C134" s="183">
        <v>111</v>
      </c>
      <c r="D134" s="181" t="s">
        <v>83</v>
      </c>
      <c r="E134" s="181" t="s">
        <v>290</v>
      </c>
      <c r="F134" s="39">
        <v>521</v>
      </c>
      <c r="G134" s="39">
        <v>4.3</v>
      </c>
      <c r="H134" s="39">
        <v>4.3</v>
      </c>
      <c r="I134" s="198">
        <f t="shared" si="20"/>
        <v>1</v>
      </c>
      <c r="J134" s="189">
        <v>4284.8999999999996</v>
      </c>
      <c r="K134" s="189">
        <v>4284.8999999999996</v>
      </c>
      <c r="L134" s="190">
        <f>K134/J134</f>
        <v>1</v>
      </c>
      <c r="M134" s="190"/>
      <c r="N134" s="190"/>
      <c r="O134" s="190"/>
      <c r="P134" s="184"/>
      <c r="Q134" s="184"/>
      <c r="R134" s="184"/>
      <c r="S134" s="110">
        <f>G134+J134</f>
        <v>4289.2</v>
      </c>
      <c r="T134" s="110">
        <f>H134+K134</f>
        <v>4289.2</v>
      </c>
      <c r="U134" s="191">
        <f>T134/S134</f>
        <v>1</v>
      </c>
    </row>
    <row r="135" spans="1:73" s="61" customFormat="1" ht="20.25" x14ac:dyDescent="0.3">
      <c r="A135" s="249" t="s">
        <v>88</v>
      </c>
      <c r="B135" s="303"/>
      <c r="C135" s="303"/>
      <c r="D135" s="303"/>
      <c r="E135" s="303"/>
      <c r="F135" s="303"/>
      <c r="G135" s="303"/>
      <c r="H135" s="303"/>
      <c r="I135" s="303"/>
      <c r="J135" s="303"/>
      <c r="K135" s="303"/>
      <c r="L135" s="303"/>
      <c r="M135" s="303"/>
      <c r="N135" s="303"/>
      <c r="O135" s="303"/>
      <c r="P135" s="303"/>
      <c r="Q135" s="303"/>
      <c r="R135" s="303"/>
      <c r="S135" s="303"/>
      <c r="T135" s="303"/>
      <c r="U135" s="303"/>
    </row>
    <row r="136" spans="1:73" s="61" customFormat="1" ht="24" customHeight="1" x14ac:dyDescent="0.25">
      <c r="A136" s="316" t="s">
        <v>244</v>
      </c>
      <c r="B136" s="130"/>
      <c r="C136" s="130"/>
      <c r="D136" s="130"/>
      <c r="E136" s="130"/>
      <c r="F136" s="130"/>
      <c r="G136" s="222">
        <f>G137+G138</f>
        <v>67703.3</v>
      </c>
      <c r="H136" s="222">
        <f t="shared" ref="H136:T136" si="21">H137+H138</f>
        <v>67565.3</v>
      </c>
      <c r="I136" s="223">
        <f>(H136/G136)*100</f>
        <v>99.796169462936078</v>
      </c>
      <c r="J136" s="222">
        <f>J137+J138+J143</f>
        <v>25799.399999999998</v>
      </c>
      <c r="K136" s="222">
        <f>K137+K138+K143</f>
        <v>25787.199999999997</v>
      </c>
      <c r="L136" s="222">
        <v>100</v>
      </c>
      <c r="M136" s="222">
        <f t="shared" si="21"/>
        <v>0</v>
      </c>
      <c r="N136" s="222">
        <f t="shared" si="21"/>
        <v>0</v>
      </c>
      <c r="O136" s="222">
        <f t="shared" si="21"/>
        <v>0</v>
      </c>
      <c r="P136" s="222">
        <v>0</v>
      </c>
      <c r="Q136" s="222">
        <v>0</v>
      </c>
      <c r="R136" s="222">
        <v>0</v>
      </c>
      <c r="S136" s="222">
        <f t="shared" si="21"/>
        <v>93502.700000000012</v>
      </c>
      <c r="T136" s="222">
        <f t="shared" si="21"/>
        <v>93352.5</v>
      </c>
      <c r="U136" s="241">
        <f>(T136/S136)*100</f>
        <v>99.839362927487642</v>
      </c>
    </row>
    <row r="137" spans="1:73" s="61" customFormat="1" ht="76.5" x14ac:dyDescent="0.25">
      <c r="A137" s="317"/>
      <c r="B137" s="18" t="s">
        <v>86</v>
      </c>
      <c r="C137" s="39"/>
      <c r="D137" s="39"/>
      <c r="E137" s="39"/>
      <c r="F137" s="39"/>
      <c r="G137" s="39">
        <f>G139+G140+G142</f>
        <v>47387</v>
      </c>
      <c r="H137" s="109">
        <f>H139+H140+H142</f>
        <v>47286.5</v>
      </c>
      <c r="I137" s="108">
        <f t="shared" ref="I137:I142" si="22">H137/G137*100</f>
        <v>99.787916517188251</v>
      </c>
      <c r="J137" s="39">
        <f t="shared" ref="J137:K137" si="23">J139+J140+J142</f>
        <v>20383.099999999999</v>
      </c>
      <c r="K137" s="39">
        <f t="shared" si="23"/>
        <v>20383.099999999999</v>
      </c>
      <c r="L137" s="109">
        <f>K137/J137*100</f>
        <v>100</v>
      </c>
      <c r="M137" s="39"/>
      <c r="N137" s="39"/>
      <c r="O137" s="39"/>
      <c r="P137" s="39"/>
      <c r="Q137" s="39"/>
      <c r="R137" s="39"/>
      <c r="S137" s="39">
        <f>S139+S140+S142+S143</f>
        <v>73186.400000000009</v>
      </c>
      <c r="T137" s="39">
        <f>T139+T140+T142+T143</f>
        <v>73073.7</v>
      </c>
      <c r="U137" s="178">
        <f>T137/S137*100</f>
        <v>99.846009641135495</v>
      </c>
    </row>
    <row r="138" spans="1:73" s="61" customFormat="1" ht="64.5" x14ac:dyDescent="0.25">
      <c r="A138" s="318"/>
      <c r="B138" s="39" t="s">
        <v>23</v>
      </c>
      <c r="C138" s="39"/>
      <c r="D138" s="39"/>
      <c r="E138" s="39"/>
      <c r="F138" s="39"/>
      <c r="G138" s="39">
        <f>G141</f>
        <v>20316.3</v>
      </c>
      <c r="H138" s="39">
        <f>H141</f>
        <v>20278.8</v>
      </c>
      <c r="I138" s="108">
        <f t="shared" si="22"/>
        <v>99.8154191462028</v>
      </c>
      <c r="J138" s="39">
        <f t="shared" ref="J138:U138" si="24">J141</f>
        <v>0</v>
      </c>
      <c r="K138" s="39">
        <f t="shared" si="24"/>
        <v>0</v>
      </c>
      <c r="L138" s="109">
        <v>0</v>
      </c>
      <c r="M138" s="39"/>
      <c r="N138" s="39"/>
      <c r="O138" s="39"/>
      <c r="P138" s="39"/>
      <c r="Q138" s="39"/>
      <c r="R138" s="39"/>
      <c r="S138" s="39">
        <f t="shared" si="24"/>
        <v>20316.3</v>
      </c>
      <c r="T138" s="39">
        <f t="shared" si="24"/>
        <v>20278.8</v>
      </c>
      <c r="U138" s="178">
        <f t="shared" si="24"/>
        <v>99.8154191462028</v>
      </c>
    </row>
    <row r="139" spans="1:73" s="61" customFormat="1" ht="76.5" x14ac:dyDescent="0.25">
      <c r="A139" s="18" t="s">
        <v>245</v>
      </c>
      <c r="B139" s="18" t="s">
        <v>86</v>
      </c>
      <c r="C139" s="58" t="s">
        <v>87</v>
      </c>
      <c r="D139" s="58" t="s">
        <v>463</v>
      </c>
      <c r="E139" s="58" t="s">
        <v>246</v>
      </c>
      <c r="F139" s="58">
        <v>511</v>
      </c>
      <c r="G139" s="39">
        <v>38837</v>
      </c>
      <c r="H139" s="39">
        <v>38837</v>
      </c>
      <c r="I139" s="108">
        <f t="shared" si="22"/>
        <v>100</v>
      </c>
      <c r="J139" s="109">
        <v>20383.099999999999</v>
      </c>
      <c r="K139" s="109">
        <v>20383.099999999999</v>
      </c>
      <c r="L139" s="109">
        <f t="shared" ref="L138:L143" si="25">K139/J139*100</f>
        <v>100</v>
      </c>
      <c r="M139" s="39"/>
      <c r="N139" s="39"/>
      <c r="O139" s="39"/>
      <c r="P139" s="39"/>
      <c r="Q139" s="39"/>
      <c r="R139" s="39"/>
      <c r="S139" s="13">
        <f t="shared" ref="S139:T143" si="26">G139+J139</f>
        <v>59220.1</v>
      </c>
      <c r="T139" s="110">
        <f t="shared" si="26"/>
        <v>59220.1</v>
      </c>
      <c r="U139" s="224">
        <f>T139/S139*100</f>
        <v>100</v>
      </c>
    </row>
    <row r="140" spans="1:73" s="61" customFormat="1" ht="76.5" x14ac:dyDescent="0.25">
      <c r="A140" s="18" t="s">
        <v>247</v>
      </c>
      <c r="B140" s="18" t="s">
        <v>86</v>
      </c>
      <c r="C140" s="58" t="s">
        <v>87</v>
      </c>
      <c r="D140" s="58" t="s">
        <v>464</v>
      </c>
      <c r="E140" s="58" t="s">
        <v>601</v>
      </c>
      <c r="F140" s="58">
        <v>730</v>
      </c>
      <c r="G140" s="39">
        <v>12</v>
      </c>
      <c r="H140" s="39">
        <v>11.7</v>
      </c>
      <c r="I140" s="108">
        <f t="shared" si="22"/>
        <v>97.5</v>
      </c>
      <c r="J140" s="39"/>
      <c r="K140" s="39"/>
      <c r="L140" s="109">
        <v>0</v>
      </c>
      <c r="M140" s="39"/>
      <c r="N140" s="39"/>
      <c r="O140" s="39"/>
      <c r="P140" s="39"/>
      <c r="Q140" s="39"/>
      <c r="R140" s="39"/>
      <c r="S140" s="13">
        <f t="shared" si="26"/>
        <v>12</v>
      </c>
      <c r="T140" s="13">
        <f t="shared" si="26"/>
        <v>11.7</v>
      </c>
      <c r="U140" s="13">
        <f>T140/S140*100</f>
        <v>97.5</v>
      </c>
    </row>
    <row r="141" spans="1:73" s="61" customFormat="1" ht="64.5" x14ac:dyDescent="0.25">
      <c r="A141" s="128" t="s">
        <v>401</v>
      </c>
      <c r="B141" s="39" t="s">
        <v>23</v>
      </c>
      <c r="C141" s="58" t="s">
        <v>41</v>
      </c>
      <c r="D141" s="58" t="s">
        <v>299</v>
      </c>
      <c r="E141" s="58" t="s">
        <v>248</v>
      </c>
      <c r="F141" s="58" t="s">
        <v>249</v>
      </c>
      <c r="G141" s="39">
        <v>20316.3</v>
      </c>
      <c r="H141" s="39">
        <v>20278.8</v>
      </c>
      <c r="I141" s="108">
        <f t="shared" si="22"/>
        <v>99.8154191462028</v>
      </c>
      <c r="J141" s="39">
        <v>0</v>
      </c>
      <c r="K141" s="39">
        <v>0</v>
      </c>
      <c r="L141" s="109">
        <v>0</v>
      </c>
      <c r="M141" s="39"/>
      <c r="N141" s="39"/>
      <c r="O141" s="39"/>
      <c r="P141" s="39"/>
      <c r="Q141" s="39"/>
      <c r="R141" s="39"/>
      <c r="S141" s="13">
        <f t="shared" si="26"/>
        <v>20316.3</v>
      </c>
      <c r="T141" s="13">
        <f t="shared" si="26"/>
        <v>20278.8</v>
      </c>
      <c r="U141" s="110">
        <f>T141/S141*100</f>
        <v>99.8154191462028</v>
      </c>
    </row>
    <row r="142" spans="1:73" s="61" customFormat="1" ht="77.25" x14ac:dyDescent="0.25">
      <c r="A142" s="18" t="s">
        <v>250</v>
      </c>
      <c r="B142" s="18" t="s">
        <v>86</v>
      </c>
      <c r="C142" s="58" t="s">
        <v>87</v>
      </c>
      <c r="D142" s="58" t="s">
        <v>465</v>
      </c>
      <c r="E142" s="58" t="s">
        <v>251</v>
      </c>
      <c r="F142" s="58" t="s">
        <v>252</v>
      </c>
      <c r="G142" s="39">
        <v>8538</v>
      </c>
      <c r="H142" s="39">
        <v>8437.7999999999993</v>
      </c>
      <c r="I142" s="108">
        <f t="shared" si="22"/>
        <v>98.826423049894586</v>
      </c>
      <c r="J142" s="39">
        <v>0</v>
      </c>
      <c r="K142" s="39">
        <v>0</v>
      </c>
      <c r="L142" s="109">
        <v>0</v>
      </c>
      <c r="M142" s="39"/>
      <c r="N142" s="39"/>
      <c r="O142" s="39"/>
      <c r="P142" s="39"/>
      <c r="Q142" s="39"/>
      <c r="R142" s="39"/>
      <c r="S142" s="13">
        <f t="shared" si="26"/>
        <v>8538</v>
      </c>
      <c r="T142" s="13">
        <f t="shared" si="26"/>
        <v>8437.7999999999993</v>
      </c>
      <c r="U142" s="110">
        <f>T142/S142*100</f>
        <v>98.826423049894586</v>
      </c>
    </row>
    <row r="143" spans="1:73" s="61" customFormat="1" ht="78.75" customHeight="1" x14ac:dyDescent="0.25">
      <c r="A143" s="18" t="s">
        <v>602</v>
      </c>
      <c r="B143" s="18" t="s">
        <v>86</v>
      </c>
      <c r="C143" s="58" t="s">
        <v>87</v>
      </c>
      <c r="D143" s="58" t="s">
        <v>603</v>
      </c>
      <c r="E143" s="58" t="s">
        <v>604</v>
      </c>
      <c r="F143" s="58" t="s">
        <v>526</v>
      </c>
      <c r="G143" s="39"/>
      <c r="H143" s="39"/>
      <c r="I143" s="108"/>
      <c r="J143" s="39">
        <v>5416.3</v>
      </c>
      <c r="K143" s="39">
        <v>5404.1</v>
      </c>
      <c r="L143" s="109">
        <f t="shared" si="25"/>
        <v>99.774753983346571</v>
      </c>
      <c r="M143" s="39"/>
      <c r="N143" s="39"/>
      <c r="O143" s="39"/>
      <c r="P143" s="39"/>
      <c r="Q143" s="39"/>
      <c r="R143" s="39"/>
      <c r="S143" s="13">
        <f t="shared" si="26"/>
        <v>5416.3</v>
      </c>
      <c r="T143" s="13">
        <f t="shared" si="26"/>
        <v>5404.1</v>
      </c>
      <c r="U143" s="110">
        <f>T143/S143*100</f>
        <v>99.774753983346571</v>
      </c>
    </row>
    <row r="144" spans="1:73" s="107" customFormat="1" ht="20.25" x14ac:dyDescent="0.3">
      <c r="A144" s="249" t="s">
        <v>90</v>
      </c>
      <c r="B144" s="303"/>
      <c r="C144" s="303"/>
      <c r="D144" s="303"/>
      <c r="E144" s="303"/>
      <c r="F144" s="303"/>
      <c r="G144" s="303"/>
      <c r="H144" s="303"/>
      <c r="I144" s="303"/>
      <c r="J144" s="303"/>
      <c r="K144" s="303"/>
      <c r="L144" s="303"/>
      <c r="M144" s="303"/>
      <c r="N144" s="303"/>
      <c r="O144" s="303"/>
      <c r="P144" s="303"/>
      <c r="Q144" s="303"/>
      <c r="R144" s="303"/>
      <c r="S144" s="303"/>
      <c r="T144" s="303"/>
      <c r="U144" s="303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  <c r="BO144" s="61"/>
      <c r="BP144" s="61"/>
      <c r="BQ144" s="61"/>
      <c r="BR144" s="61"/>
      <c r="BS144" s="61"/>
      <c r="BT144" s="61"/>
      <c r="BU144" s="61"/>
    </row>
    <row r="145" spans="1:21" ht="67.5" customHeight="1" x14ac:dyDescent="0.25">
      <c r="A145" s="43" t="s">
        <v>89</v>
      </c>
      <c r="B145" s="43" t="s">
        <v>23</v>
      </c>
      <c r="C145" s="43"/>
      <c r="D145" s="225"/>
      <c r="E145" s="43"/>
      <c r="F145" s="43"/>
      <c r="G145" s="41">
        <v>200</v>
      </c>
      <c r="H145" s="43">
        <v>0</v>
      </c>
      <c r="I145" s="43">
        <v>0</v>
      </c>
      <c r="J145" s="41">
        <v>0</v>
      </c>
      <c r="K145" s="41">
        <v>0</v>
      </c>
      <c r="L145" s="43">
        <v>0</v>
      </c>
      <c r="M145" s="43">
        <v>0</v>
      </c>
      <c r="N145" s="43">
        <v>0</v>
      </c>
      <c r="O145" s="43">
        <v>0</v>
      </c>
      <c r="P145" s="43">
        <v>0</v>
      </c>
      <c r="Q145" s="43">
        <v>0</v>
      </c>
      <c r="R145" s="43">
        <v>0</v>
      </c>
      <c r="S145" s="226">
        <v>200</v>
      </c>
      <c r="T145" s="227">
        <v>0</v>
      </c>
      <c r="U145" s="226">
        <v>0</v>
      </c>
    </row>
    <row r="146" spans="1:21" ht="66.75" customHeight="1" x14ac:dyDescent="0.25">
      <c r="A146" s="133" t="s">
        <v>403</v>
      </c>
      <c r="B146" s="133" t="s">
        <v>23</v>
      </c>
      <c r="C146" s="133">
        <v>111</v>
      </c>
      <c r="D146" s="21" t="s">
        <v>25</v>
      </c>
      <c r="E146" s="133">
        <v>1120000000</v>
      </c>
      <c r="F146" s="133" t="s">
        <v>402</v>
      </c>
      <c r="G146" s="42">
        <v>200</v>
      </c>
      <c r="H146" s="133">
        <v>0</v>
      </c>
      <c r="I146" s="133">
        <v>0</v>
      </c>
      <c r="J146" s="133">
        <v>0</v>
      </c>
      <c r="K146" s="42">
        <v>0</v>
      </c>
      <c r="L146" s="133">
        <v>0</v>
      </c>
      <c r="M146" s="133"/>
      <c r="N146" s="133"/>
      <c r="O146" s="133"/>
      <c r="P146" s="133"/>
      <c r="Q146" s="133"/>
      <c r="R146" s="133"/>
      <c r="S146" s="46">
        <v>200</v>
      </c>
      <c r="T146" s="46">
        <v>0</v>
      </c>
      <c r="U146" s="199">
        <v>0</v>
      </c>
    </row>
    <row r="147" spans="1:21" ht="15" customHeight="1" x14ac:dyDescent="0.25">
      <c r="A147" s="269" t="s">
        <v>404</v>
      </c>
      <c r="B147" s="269" t="s">
        <v>23</v>
      </c>
      <c r="C147" s="133">
        <v>111</v>
      </c>
      <c r="D147" s="21" t="s">
        <v>25</v>
      </c>
      <c r="E147" s="133">
        <v>1120076070</v>
      </c>
      <c r="F147" s="133">
        <v>810</v>
      </c>
      <c r="G147" s="305">
        <v>60</v>
      </c>
      <c r="H147" s="269">
        <v>0</v>
      </c>
      <c r="I147" s="269">
        <v>0</v>
      </c>
      <c r="J147" s="269">
        <v>0</v>
      </c>
      <c r="K147" s="305">
        <v>0</v>
      </c>
      <c r="L147" s="269">
        <v>0</v>
      </c>
      <c r="M147" s="269"/>
      <c r="N147" s="269"/>
      <c r="O147" s="269"/>
      <c r="P147" s="269"/>
      <c r="Q147" s="269"/>
      <c r="R147" s="269"/>
      <c r="S147" s="304">
        <v>60</v>
      </c>
      <c r="T147" s="304">
        <v>0</v>
      </c>
      <c r="U147" s="304">
        <v>0</v>
      </c>
    </row>
    <row r="148" spans="1:21" ht="52.5" customHeight="1" x14ac:dyDescent="0.25">
      <c r="A148" s="299"/>
      <c r="B148" s="299"/>
      <c r="C148" s="133">
        <v>111</v>
      </c>
      <c r="D148" s="21" t="s">
        <v>25</v>
      </c>
      <c r="E148" s="133">
        <v>112008750</v>
      </c>
      <c r="F148" s="133">
        <v>810</v>
      </c>
      <c r="G148" s="299"/>
      <c r="H148" s="299"/>
      <c r="I148" s="299"/>
      <c r="J148" s="299"/>
      <c r="K148" s="306"/>
      <c r="L148" s="299"/>
      <c r="M148" s="299"/>
      <c r="N148" s="299"/>
      <c r="O148" s="299"/>
      <c r="P148" s="299"/>
      <c r="Q148" s="299"/>
      <c r="R148" s="299"/>
      <c r="S148" s="299"/>
      <c r="T148" s="299"/>
      <c r="U148" s="299"/>
    </row>
    <row r="149" spans="1:21" ht="66" customHeight="1" x14ac:dyDescent="0.25">
      <c r="A149" s="133" t="s">
        <v>405</v>
      </c>
      <c r="B149" s="133" t="s">
        <v>23</v>
      </c>
      <c r="C149" s="133">
        <v>111</v>
      </c>
      <c r="D149" s="21" t="s">
        <v>25</v>
      </c>
      <c r="E149" s="133">
        <v>1120087030</v>
      </c>
      <c r="F149" s="133">
        <v>810</v>
      </c>
      <c r="G149" s="42">
        <v>70</v>
      </c>
      <c r="H149" s="42">
        <v>0</v>
      </c>
      <c r="I149" s="133">
        <v>0</v>
      </c>
      <c r="J149" s="133"/>
      <c r="K149" s="42"/>
      <c r="L149" s="133"/>
      <c r="M149" s="133"/>
      <c r="N149" s="133"/>
      <c r="O149" s="133"/>
      <c r="P149" s="133"/>
      <c r="Q149" s="133"/>
      <c r="R149" s="133"/>
      <c r="S149" s="199">
        <v>70</v>
      </c>
      <c r="T149" s="199">
        <v>0</v>
      </c>
      <c r="U149" s="46">
        <v>0</v>
      </c>
    </row>
    <row r="150" spans="1:21" ht="15" customHeight="1" x14ac:dyDescent="0.25">
      <c r="A150" s="269" t="s">
        <v>406</v>
      </c>
      <c r="B150" s="269" t="s">
        <v>23</v>
      </c>
      <c r="C150" s="269">
        <v>111</v>
      </c>
      <c r="D150" s="310" t="s">
        <v>25</v>
      </c>
      <c r="E150" s="269">
        <v>1120087010</v>
      </c>
      <c r="F150" s="269">
        <v>810</v>
      </c>
      <c r="G150" s="305">
        <v>70</v>
      </c>
      <c r="H150" s="305">
        <v>0</v>
      </c>
      <c r="I150" s="269">
        <v>0</v>
      </c>
      <c r="J150" s="269"/>
      <c r="K150" s="269"/>
      <c r="L150" s="269"/>
      <c r="M150" s="269"/>
      <c r="N150" s="269"/>
      <c r="O150" s="269"/>
      <c r="P150" s="269"/>
      <c r="Q150" s="269"/>
      <c r="R150" s="269"/>
      <c r="S150" s="308">
        <v>70</v>
      </c>
      <c r="T150" s="308">
        <v>0</v>
      </c>
      <c r="U150" s="304">
        <v>0</v>
      </c>
    </row>
    <row r="151" spans="1:21" ht="52.5" customHeight="1" x14ac:dyDescent="0.25">
      <c r="A151" s="307"/>
      <c r="B151" s="307"/>
      <c r="C151" s="270"/>
      <c r="D151" s="311"/>
      <c r="E151" s="270"/>
      <c r="F151" s="270"/>
      <c r="G151" s="307"/>
      <c r="H151" s="307"/>
      <c r="I151" s="307"/>
      <c r="J151" s="307"/>
      <c r="K151" s="307"/>
      <c r="L151" s="307"/>
      <c r="M151" s="307"/>
      <c r="N151" s="307"/>
      <c r="O151" s="307"/>
      <c r="P151" s="307"/>
      <c r="Q151" s="307"/>
      <c r="R151" s="307"/>
      <c r="S151" s="309"/>
      <c r="T151" s="309"/>
      <c r="U151" s="307"/>
    </row>
    <row r="152" spans="1:21" s="61" customFormat="1" ht="20.25" x14ac:dyDescent="0.3">
      <c r="A152" s="249" t="s">
        <v>96</v>
      </c>
      <c r="B152" s="303"/>
      <c r="C152" s="303"/>
      <c r="D152" s="303"/>
      <c r="E152" s="303"/>
      <c r="F152" s="303"/>
      <c r="G152" s="303"/>
      <c r="H152" s="303"/>
      <c r="I152" s="303"/>
      <c r="J152" s="303"/>
      <c r="K152" s="303"/>
      <c r="L152" s="303"/>
      <c r="M152" s="303"/>
      <c r="N152" s="303"/>
      <c r="O152" s="303"/>
      <c r="P152" s="303"/>
      <c r="Q152" s="303"/>
      <c r="R152" s="303"/>
      <c r="S152" s="303"/>
      <c r="T152" s="303"/>
      <c r="U152" s="303"/>
    </row>
    <row r="153" spans="1:21" ht="64.5" x14ac:dyDescent="0.25">
      <c r="A153" s="17" t="s">
        <v>407</v>
      </c>
      <c r="B153" s="39" t="s">
        <v>408</v>
      </c>
      <c r="C153" s="39"/>
      <c r="D153" s="58"/>
      <c r="E153" s="58"/>
      <c r="F153" s="39"/>
      <c r="G153" s="176">
        <f>G154+G174+G177</f>
        <v>7954.8</v>
      </c>
      <c r="H153" s="176">
        <f>H154+H174+H177</f>
        <v>7954.8</v>
      </c>
      <c r="I153" s="176">
        <f>(H153/G153)*100</f>
        <v>100</v>
      </c>
      <c r="J153" s="176">
        <f>J154+J174+J177</f>
        <v>1780.2</v>
      </c>
      <c r="K153" s="176">
        <f>K154+K174+K177</f>
        <v>1780.2</v>
      </c>
      <c r="L153" s="120">
        <v>100</v>
      </c>
      <c r="M153" s="176">
        <f>M154+M174+M177</f>
        <v>669</v>
      </c>
      <c r="N153" s="176">
        <f>N154+N174+N177</f>
        <v>669</v>
      </c>
      <c r="O153" s="120">
        <v>100</v>
      </c>
      <c r="P153" s="120">
        <v>0</v>
      </c>
      <c r="Q153" s="120">
        <v>0</v>
      </c>
      <c r="R153" s="120">
        <v>0</v>
      </c>
      <c r="S153" s="185">
        <f>G153+J153+M153+P153</f>
        <v>10404</v>
      </c>
      <c r="T153" s="185">
        <f>H153+K153+N153+Q153</f>
        <v>10404</v>
      </c>
      <c r="U153" s="215">
        <f>(T153/S153)*100</f>
        <v>100</v>
      </c>
    </row>
    <row r="154" spans="1:21" ht="64.5" x14ac:dyDescent="0.25">
      <c r="A154" s="17" t="s">
        <v>409</v>
      </c>
      <c r="B154" s="39" t="s">
        <v>408</v>
      </c>
      <c r="C154" s="39"/>
      <c r="D154" s="58"/>
      <c r="E154" s="58"/>
      <c r="F154" s="39"/>
      <c r="G154" s="176">
        <f>SUM(G155:G172)</f>
        <v>6760.3</v>
      </c>
      <c r="H154" s="176">
        <f t="shared" ref="H154:K154" si="27">SUM(H155:H172)</f>
        <v>6760.3</v>
      </c>
      <c r="I154" s="176">
        <f>(H154/G154)*100</f>
        <v>100</v>
      </c>
      <c r="J154" s="176">
        <f t="shared" si="27"/>
        <v>354.7</v>
      </c>
      <c r="K154" s="176">
        <f t="shared" si="27"/>
        <v>354.7</v>
      </c>
      <c r="L154" s="176">
        <v>100</v>
      </c>
      <c r="M154" s="176"/>
      <c r="N154" s="176"/>
      <c r="O154" s="176"/>
      <c r="P154" s="176"/>
      <c r="Q154" s="176"/>
      <c r="R154" s="176"/>
      <c r="S154" s="185">
        <f t="shared" ref="S154:S180" si="28">G154+J154+M154+P154</f>
        <v>7115</v>
      </c>
      <c r="T154" s="185">
        <f t="shared" ref="T154:T180" si="29">H154+K154+N154+Q154</f>
        <v>7115</v>
      </c>
      <c r="U154" s="215">
        <f t="shared" ref="U154:U180" si="30">(T154/S154)*100</f>
        <v>100</v>
      </c>
    </row>
    <row r="155" spans="1:21" ht="63.75" customHeight="1" x14ac:dyDescent="0.25">
      <c r="A155" s="18" t="s">
        <v>91</v>
      </c>
      <c r="B155" s="39" t="s">
        <v>408</v>
      </c>
      <c r="C155" s="21" t="s">
        <v>41</v>
      </c>
      <c r="D155" s="21" t="s">
        <v>132</v>
      </c>
      <c r="E155" s="21" t="s">
        <v>291</v>
      </c>
      <c r="F155" s="21" t="s">
        <v>46</v>
      </c>
      <c r="G155" s="108">
        <v>10</v>
      </c>
      <c r="H155" s="108">
        <v>10</v>
      </c>
      <c r="I155" s="39">
        <v>100</v>
      </c>
      <c r="J155" s="39"/>
      <c r="K155" s="39"/>
      <c r="L155" s="39"/>
      <c r="M155" s="39"/>
      <c r="N155" s="39"/>
      <c r="O155" s="39"/>
      <c r="P155" s="39"/>
      <c r="Q155" s="39"/>
      <c r="R155" s="39"/>
      <c r="S155" s="185">
        <f t="shared" si="28"/>
        <v>10</v>
      </c>
      <c r="T155" s="185">
        <f t="shared" si="29"/>
        <v>10</v>
      </c>
      <c r="U155" s="215">
        <f t="shared" si="30"/>
        <v>100</v>
      </c>
    </row>
    <row r="156" spans="1:21" ht="64.5" x14ac:dyDescent="0.25">
      <c r="A156" s="18" t="s">
        <v>255</v>
      </c>
      <c r="B156" s="39" t="s">
        <v>408</v>
      </c>
      <c r="C156" s="21" t="s">
        <v>41</v>
      </c>
      <c r="D156" s="21" t="s">
        <v>132</v>
      </c>
      <c r="E156" s="21" t="s">
        <v>253</v>
      </c>
      <c r="F156" s="21" t="s">
        <v>46</v>
      </c>
      <c r="G156" s="108">
        <v>5</v>
      </c>
      <c r="H156" s="108">
        <v>5</v>
      </c>
      <c r="I156" s="39">
        <v>100</v>
      </c>
      <c r="J156" s="108"/>
      <c r="K156" s="39"/>
      <c r="L156" s="39"/>
      <c r="M156" s="39"/>
      <c r="N156" s="39"/>
      <c r="O156" s="39"/>
      <c r="P156" s="39"/>
      <c r="Q156" s="39"/>
      <c r="R156" s="39"/>
      <c r="S156" s="185">
        <f t="shared" si="28"/>
        <v>5</v>
      </c>
      <c r="T156" s="185">
        <f t="shared" si="29"/>
        <v>5</v>
      </c>
      <c r="U156" s="215">
        <f t="shared" si="30"/>
        <v>100</v>
      </c>
    </row>
    <row r="157" spans="1:21" ht="63.75" customHeight="1" x14ac:dyDescent="0.25">
      <c r="A157" s="18" t="s">
        <v>455</v>
      </c>
      <c r="B157" s="39" t="s">
        <v>408</v>
      </c>
      <c r="C157" s="21" t="s">
        <v>41</v>
      </c>
      <c r="D157" s="21" t="s">
        <v>132</v>
      </c>
      <c r="E157" s="21" t="s">
        <v>454</v>
      </c>
      <c r="F157" s="21" t="s">
        <v>46</v>
      </c>
      <c r="G157" s="108">
        <v>3</v>
      </c>
      <c r="H157" s="108">
        <v>3</v>
      </c>
      <c r="I157" s="39">
        <v>100</v>
      </c>
      <c r="J157" s="39"/>
      <c r="K157" s="39"/>
      <c r="L157" s="39"/>
      <c r="M157" s="39"/>
      <c r="N157" s="39"/>
      <c r="O157" s="39"/>
      <c r="P157" s="39"/>
      <c r="Q157" s="39"/>
      <c r="R157" s="39"/>
      <c r="S157" s="185">
        <f t="shared" si="28"/>
        <v>3</v>
      </c>
      <c r="T157" s="185">
        <f t="shared" si="29"/>
        <v>3</v>
      </c>
      <c r="U157" s="215">
        <f t="shared" si="30"/>
        <v>100</v>
      </c>
    </row>
    <row r="158" spans="1:21" ht="64.5" x14ac:dyDescent="0.25">
      <c r="A158" s="18" t="s">
        <v>92</v>
      </c>
      <c r="B158" s="39" t="s">
        <v>408</v>
      </c>
      <c r="C158" s="21" t="s">
        <v>41</v>
      </c>
      <c r="D158" s="21" t="s">
        <v>132</v>
      </c>
      <c r="E158" s="21" t="s">
        <v>254</v>
      </c>
      <c r="F158" s="21" t="s">
        <v>46</v>
      </c>
      <c r="G158" s="108">
        <v>55</v>
      </c>
      <c r="H158" s="108">
        <v>55</v>
      </c>
      <c r="I158" s="39">
        <v>100</v>
      </c>
      <c r="J158" s="39"/>
      <c r="K158" s="39"/>
      <c r="L158" s="39"/>
      <c r="M158" s="39"/>
      <c r="N158" s="39"/>
      <c r="O158" s="39"/>
      <c r="P158" s="39"/>
      <c r="Q158" s="39"/>
      <c r="R158" s="39"/>
      <c r="S158" s="185">
        <f t="shared" si="28"/>
        <v>55</v>
      </c>
      <c r="T158" s="185">
        <f t="shared" si="29"/>
        <v>55</v>
      </c>
      <c r="U158" s="215">
        <f t="shared" si="30"/>
        <v>100</v>
      </c>
    </row>
    <row r="159" spans="1:21" ht="64.5" x14ac:dyDescent="0.25">
      <c r="A159" s="18" t="s">
        <v>411</v>
      </c>
      <c r="B159" s="39" t="s">
        <v>408</v>
      </c>
      <c r="C159" s="21" t="s">
        <v>41</v>
      </c>
      <c r="D159" s="21" t="s">
        <v>132</v>
      </c>
      <c r="E159" s="21" t="s">
        <v>256</v>
      </c>
      <c r="F159" s="21" t="s">
        <v>46</v>
      </c>
      <c r="G159" s="108">
        <v>1</v>
      </c>
      <c r="H159" s="108">
        <v>1</v>
      </c>
      <c r="I159" s="39">
        <v>100</v>
      </c>
      <c r="J159" s="39"/>
      <c r="K159" s="39"/>
      <c r="L159" s="39"/>
      <c r="M159" s="39"/>
      <c r="N159" s="39"/>
      <c r="O159" s="39"/>
      <c r="P159" s="39"/>
      <c r="Q159" s="39"/>
      <c r="R159" s="39"/>
      <c r="S159" s="185">
        <f t="shared" si="28"/>
        <v>1</v>
      </c>
      <c r="T159" s="185">
        <f t="shared" si="29"/>
        <v>1</v>
      </c>
      <c r="U159" s="215">
        <f t="shared" si="30"/>
        <v>100</v>
      </c>
    </row>
    <row r="160" spans="1:21" ht="64.5" x14ac:dyDescent="0.25">
      <c r="A160" s="18" t="s">
        <v>412</v>
      </c>
      <c r="B160" s="39" t="s">
        <v>408</v>
      </c>
      <c r="C160" s="21" t="s">
        <v>41</v>
      </c>
      <c r="D160" s="21" t="s">
        <v>132</v>
      </c>
      <c r="E160" s="21" t="s">
        <v>292</v>
      </c>
      <c r="F160" s="21" t="s">
        <v>46</v>
      </c>
      <c r="G160" s="108">
        <v>3</v>
      </c>
      <c r="H160" s="108">
        <v>3</v>
      </c>
      <c r="I160" s="39">
        <v>100</v>
      </c>
      <c r="J160" s="39"/>
      <c r="K160" s="39"/>
      <c r="L160" s="39"/>
      <c r="M160" s="39"/>
      <c r="N160" s="39"/>
      <c r="O160" s="39"/>
      <c r="P160" s="39"/>
      <c r="Q160" s="39"/>
      <c r="R160" s="39"/>
      <c r="S160" s="185">
        <f t="shared" si="28"/>
        <v>3</v>
      </c>
      <c r="T160" s="185">
        <f t="shared" si="29"/>
        <v>3</v>
      </c>
      <c r="U160" s="215">
        <f t="shared" si="30"/>
        <v>100</v>
      </c>
    </row>
    <row r="161" spans="1:21" ht="64.5" x14ac:dyDescent="0.25">
      <c r="A161" s="18" t="s">
        <v>259</v>
      </c>
      <c r="B161" s="39" t="s">
        <v>23</v>
      </c>
      <c r="C161" s="21" t="s">
        <v>41</v>
      </c>
      <c r="D161" s="21" t="s">
        <v>132</v>
      </c>
      <c r="E161" s="21" t="s">
        <v>257</v>
      </c>
      <c r="F161" s="21" t="s">
        <v>46</v>
      </c>
      <c r="G161" s="108">
        <v>3</v>
      </c>
      <c r="H161" s="108">
        <v>3</v>
      </c>
      <c r="I161" s="39">
        <v>100</v>
      </c>
      <c r="J161" s="39"/>
      <c r="K161" s="39"/>
      <c r="L161" s="39"/>
      <c r="M161" s="39"/>
      <c r="N161" s="39"/>
      <c r="O161" s="39"/>
      <c r="P161" s="39"/>
      <c r="Q161" s="39"/>
      <c r="R161" s="39"/>
      <c r="S161" s="185">
        <f t="shared" si="28"/>
        <v>3</v>
      </c>
      <c r="T161" s="185">
        <f t="shared" si="29"/>
        <v>3</v>
      </c>
      <c r="U161" s="215">
        <f t="shared" si="30"/>
        <v>100</v>
      </c>
    </row>
    <row r="162" spans="1:21" ht="64.5" x14ac:dyDescent="0.25">
      <c r="A162" s="18" t="s">
        <v>260</v>
      </c>
      <c r="B162" s="39" t="s">
        <v>23</v>
      </c>
      <c r="C162" s="21" t="s">
        <v>41</v>
      </c>
      <c r="D162" s="21" t="s">
        <v>132</v>
      </c>
      <c r="E162" s="21" t="s">
        <v>258</v>
      </c>
      <c r="F162" s="21" t="s">
        <v>46</v>
      </c>
      <c r="G162" s="108">
        <v>3</v>
      </c>
      <c r="H162" s="108">
        <v>3</v>
      </c>
      <c r="I162" s="39">
        <v>100</v>
      </c>
      <c r="J162" s="39"/>
      <c r="K162" s="39"/>
      <c r="L162" s="39"/>
      <c r="M162" s="39"/>
      <c r="N162" s="39"/>
      <c r="O162" s="39"/>
      <c r="P162" s="39"/>
      <c r="Q162" s="39"/>
      <c r="R162" s="39"/>
      <c r="S162" s="185">
        <f t="shared" si="28"/>
        <v>3</v>
      </c>
      <c r="T162" s="185">
        <f t="shared" si="29"/>
        <v>3</v>
      </c>
      <c r="U162" s="215">
        <f t="shared" si="30"/>
        <v>100</v>
      </c>
    </row>
    <row r="163" spans="1:21" ht="64.5" x14ac:dyDescent="0.25">
      <c r="A163" s="18" t="s">
        <v>93</v>
      </c>
      <c r="B163" s="39" t="s">
        <v>23</v>
      </c>
      <c r="C163" s="21" t="s">
        <v>41</v>
      </c>
      <c r="D163" s="21" t="s">
        <v>132</v>
      </c>
      <c r="E163" s="21" t="s">
        <v>261</v>
      </c>
      <c r="F163" s="21" t="s">
        <v>46</v>
      </c>
      <c r="G163" s="108">
        <v>20</v>
      </c>
      <c r="H163" s="108">
        <v>20</v>
      </c>
      <c r="I163" s="39">
        <v>100</v>
      </c>
      <c r="J163" s="39"/>
      <c r="K163" s="39"/>
      <c r="L163" s="39"/>
      <c r="M163" s="39"/>
      <c r="N163" s="39"/>
      <c r="O163" s="39"/>
      <c r="P163" s="39"/>
      <c r="Q163" s="39"/>
      <c r="R163" s="39"/>
      <c r="S163" s="185">
        <f t="shared" si="28"/>
        <v>20</v>
      </c>
      <c r="T163" s="185">
        <f t="shared" si="29"/>
        <v>20</v>
      </c>
      <c r="U163" s="215">
        <f t="shared" si="30"/>
        <v>100</v>
      </c>
    </row>
    <row r="164" spans="1:21" ht="64.5" x14ac:dyDescent="0.25">
      <c r="A164" s="18" t="s">
        <v>94</v>
      </c>
      <c r="B164" s="39" t="s">
        <v>23</v>
      </c>
      <c r="C164" s="21" t="s">
        <v>41</v>
      </c>
      <c r="D164" s="21" t="s">
        <v>132</v>
      </c>
      <c r="E164" s="21" t="s">
        <v>262</v>
      </c>
      <c r="F164" s="21" t="s">
        <v>46</v>
      </c>
      <c r="G164" s="108">
        <v>9</v>
      </c>
      <c r="H164" s="108">
        <v>9</v>
      </c>
      <c r="I164" s="39">
        <v>100</v>
      </c>
      <c r="J164" s="39"/>
      <c r="K164" s="39"/>
      <c r="L164" s="39"/>
      <c r="M164" s="39"/>
      <c r="N164" s="39"/>
      <c r="O164" s="39"/>
      <c r="P164" s="39"/>
      <c r="Q164" s="39"/>
      <c r="R164" s="39"/>
      <c r="S164" s="185">
        <f t="shared" si="28"/>
        <v>9</v>
      </c>
      <c r="T164" s="185">
        <f t="shared" si="29"/>
        <v>9</v>
      </c>
      <c r="U164" s="215">
        <f t="shared" si="30"/>
        <v>100</v>
      </c>
    </row>
    <row r="165" spans="1:21" ht="64.5" x14ac:dyDescent="0.25">
      <c r="A165" s="18" t="s">
        <v>413</v>
      </c>
      <c r="B165" s="39" t="s">
        <v>23</v>
      </c>
      <c r="C165" s="21" t="s">
        <v>41</v>
      </c>
      <c r="D165" s="21" t="s">
        <v>132</v>
      </c>
      <c r="E165" s="21" t="s">
        <v>294</v>
      </c>
      <c r="F165" s="21" t="s">
        <v>46</v>
      </c>
      <c r="G165" s="108">
        <v>200</v>
      </c>
      <c r="H165" s="108">
        <v>200</v>
      </c>
      <c r="I165" s="39">
        <v>100</v>
      </c>
      <c r="J165" s="39"/>
      <c r="K165" s="39"/>
      <c r="L165" s="39"/>
      <c r="M165" s="39"/>
      <c r="N165" s="39"/>
      <c r="O165" s="39"/>
      <c r="P165" s="39"/>
      <c r="Q165" s="39"/>
      <c r="R165" s="39"/>
      <c r="S165" s="185">
        <f t="shared" si="28"/>
        <v>200</v>
      </c>
      <c r="T165" s="185">
        <f t="shared" si="29"/>
        <v>200</v>
      </c>
      <c r="U165" s="215">
        <f t="shared" si="30"/>
        <v>100</v>
      </c>
    </row>
    <row r="166" spans="1:21" ht="64.5" x14ac:dyDescent="0.25">
      <c r="A166" s="18" t="s">
        <v>263</v>
      </c>
      <c r="B166" s="39" t="s">
        <v>23</v>
      </c>
      <c r="C166" s="21" t="s">
        <v>41</v>
      </c>
      <c r="D166" s="21" t="s">
        <v>132</v>
      </c>
      <c r="E166" s="21" t="s">
        <v>264</v>
      </c>
      <c r="F166" s="21" t="s">
        <v>46</v>
      </c>
      <c r="G166" s="108">
        <v>15</v>
      </c>
      <c r="H166" s="108">
        <v>15</v>
      </c>
      <c r="I166" s="39">
        <v>100</v>
      </c>
      <c r="J166" s="39"/>
      <c r="K166" s="39"/>
      <c r="L166" s="39"/>
      <c r="M166" s="39"/>
      <c r="N166" s="39"/>
      <c r="O166" s="39"/>
      <c r="P166" s="39"/>
      <c r="Q166" s="39"/>
      <c r="R166" s="39"/>
      <c r="S166" s="185">
        <f t="shared" si="28"/>
        <v>15</v>
      </c>
      <c r="T166" s="185">
        <f t="shared" si="29"/>
        <v>15</v>
      </c>
      <c r="U166" s="215">
        <f t="shared" si="30"/>
        <v>100</v>
      </c>
    </row>
    <row r="167" spans="1:21" ht="64.5" x14ac:dyDescent="0.25">
      <c r="A167" s="18" t="s">
        <v>95</v>
      </c>
      <c r="B167" s="39" t="s">
        <v>23</v>
      </c>
      <c r="C167" s="21" t="s">
        <v>41</v>
      </c>
      <c r="D167" s="21" t="s">
        <v>132</v>
      </c>
      <c r="E167" s="21" t="s">
        <v>265</v>
      </c>
      <c r="F167" s="21" t="s">
        <v>456</v>
      </c>
      <c r="G167" s="108">
        <v>6221.8</v>
      </c>
      <c r="H167" s="108">
        <v>6221.8</v>
      </c>
      <c r="I167" s="39">
        <v>100</v>
      </c>
      <c r="J167" s="39"/>
      <c r="K167" s="39"/>
      <c r="L167" s="39"/>
      <c r="M167" s="39"/>
      <c r="N167" s="39"/>
      <c r="O167" s="39"/>
      <c r="P167" s="39"/>
      <c r="Q167" s="39"/>
      <c r="R167" s="39"/>
      <c r="S167" s="185">
        <f t="shared" si="28"/>
        <v>6221.8</v>
      </c>
      <c r="T167" s="185">
        <f t="shared" si="29"/>
        <v>6221.8</v>
      </c>
      <c r="U167" s="215">
        <f t="shared" si="30"/>
        <v>100</v>
      </c>
    </row>
    <row r="168" spans="1:21" ht="64.5" x14ac:dyDescent="0.25">
      <c r="A168" s="18" t="s">
        <v>609</v>
      </c>
      <c r="B168" s="39" t="s">
        <v>23</v>
      </c>
      <c r="C168" s="21" t="s">
        <v>41</v>
      </c>
      <c r="D168" s="21" t="s">
        <v>132</v>
      </c>
      <c r="E168" s="21" t="s">
        <v>608</v>
      </c>
      <c r="F168" s="21" t="s">
        <v>456</v>
      </c>
      <c r="G168" s="108"/>
      <c r="H168" s="108"/>
      <c r="I168" s="39"/>
      <c r="J168" s="108">
        <v>200</v>
      </c>
      <c r="K168" s="108">
        <v>200</v>
      </c>
      <c r="L168" s="39">
        <v>100</v>
      </c>
      <c r="M168" s="39"/>
      <c r="N168" s="39"/>
      <c r="O168" s="39"/>
      <c r="P168" s="39"/>
      <c r="Q168" s="39"/>
      <c r="R168" s="39"/>
      <c r="S168" s="185">
        <f t="shared" si="28"/>
        <v>200</v>
      </c>
      <c r="T168" s="185">
        <f t="shared" si="29"/>
        <v>200</v>
      </c>
      <c r="U168" s="215">
        <f t="shared" si="30"/>
        <v>100</v>
      </c>
    </row>
    <row r="169" spans="1:21" ht="64.5" x14ac:dyDescent="0.25">
      <c r="A169" s="18" t="s">
        <v>59</v>
      </c>
      <c r="B169" s="39" t="s">
        <v>23</v>
      </c>
      <c r="C169" s="21" t="s">
        <v>41</v>
      </c>
      <c r="D169" s="21" t="s">
        <v>132</v>
      </c>
      <c r="E169" s="21" t="s">
        <v>457</v>
      </c>
      <c r="F169" s="21" t="s">
        <v>46</v>
      </c>
      <c r="G169" s="108">
        <v>172.5</v>
      </c>
      <c r="H169" s="108">
        <v>172.5</v>
      </c>
      <c r="I169" s="39">
        <v>100</v>
      </c>
      <c r="J169" s="108"/>
      <c r="K169" s="108"/>
      <c r="L169" s="39"/>
      <c r="M169" s="39"/>
      <c r="N169" s="39"/>
      <c r="O169" s="39"/>
      <c r="P169" s="39"/>
      <c r="Q169" s="39"/>
      <c r="R169" s="39"/>
      <c r="S169" s="185">
        <f t="shared" si="28"/>
        <v>172.5</v>
      </c>
      <c r="T169" s="185">
        <f t="shared" si="29"/>
        <v>172.5</v>
      </c>
      <c r="U169" s="215">
        <f t="shared" si="30"/>
        <v>100</v>
      </c>
    </row>
    <row r="170" spans="1:21" ht="61.5" customHeight="1" x14ac:dyDescent="0.25">
      <c r="A170" s="18" t="s">
        <v>466</v>
      </c>
      <c r="B170" s="39" t="s">
        <v>23</v>
      </c>
      <c r="C170" s="21" t="s">
        <v>41</v>
      </c>
      <c r="D170" s="21" t="s">
        <v>132</v>
      </c>
      <c r="E170" s="21" t="s">
        <v>265</v>
      </c>
      <c r="F170" s="21" t="s">
        <v>46</v>
      </c>
      <c r="G170" s="108">
        <v>0</v>
      </c>
      <c r="H170" s="108">
        <v>0</v>
      </c>
      <c r="I170" s="39">
        <v>0</v>
      </c>
      <c r="J170" s="108"/>
      <c r="K170" s="108"/>
      <c r="L170" s="39"/>
      <c r="M170" s="39"/>
      <c r="N170" s="39"/>
      <c r="O170" s="39"/>
      <c r="P170" s="39"/>
      <c r="Q170" s="39"/>
      <c r="R170" s="39"/>
      <c r="S170" s="185">
        <f t="shared" si="28"/>
        <v>0</v>
      </c>
      <c r="T170" s="185">
        <f t="shared" si="29"/>
        <v>0</v>
      </c>
      <c r="U170" s="215">
        <v>0</v>
      </c>
    </row>
    <row r="171" spans="1:21" ht="64.5" x14ac:dyDescent="0.25">
      <c r="A171" s="18" t="s">
        <v>266</v>
      </c>
      <c r="B171" s="39" t="s">
        <v>23</v>
      </c>
      <c r="C171" s="21" t="s">
        <v>41</v>
      </c>
      <c r="D171" s="21" t="s">
        <v>132</v>
      </c>
      <c r="E171" s="21" t="s">
        <v>267</v>
      </c>
      <c r="F171" s="21" t="s">
        <v>46</v>
      </c>
      <c r="G171" s="108"/>
      <c r="H171" s="108"/>
      <c r="I171" s="39"/>
      <c r="J171" s="108">
        <v>154.69999999999999</v>
      </c>
      <c r="K171" s="108">
        <v>154.69999999999999</v>
      </c>
      <c r="L171" s="39">
        <v>100</v>
      </c>
      <c r="M171" s="39"/>
      <c r="N171" s="39"/>
      <c r="O171" s="39"/>
      <c r="P171" s="39"/>
      <c r="Q171" s="39"/>
      <c r="R171" s="39"/>
      <c r="S171" s="185">
        <f t="shared" si="28"/>
        <v>154.69999999999999</v>
      </c>
      <c r="T171" s="185">
        <f t="shared" si="29"/>
        <v>154.69999999999999</v>
      </c>
      <c r="U171" s="215">
        <f t="shared" si="30"/>
        <v>100</v>
      </c>
    </row>
    <row r="172" spans="1:21" ht="64.5" x14ac:dyDescent="0.25">
      <c r="A172" s="18" t="s">
        <v>414</v>
      </c>
      <c r="B172" s="39" t="s">
        <v>23</v>
      </c>
      <c r="C172" s="21" t="s">
        <v>41</v>
      </c>
      <c r="D172" s="21" t="s">
        <v>132</v>
      </c>
      <c r="E172" s="21" t="s">
        <v>293</v>
      </c>
      <c r="F172" s="21" t="s">
        <v>46</v>
      </c>
      <c r="G172" s="108">
        <v>39</v>
      </c>
      <c r="H172" s="108">
        <v>39</v>
      </c>
      <c r="I172" s="39">
        <v>100</v>
      </c>
      <c r="J172" s="108"/>
      <c r="K172" s="108"/>
      <c r="L172" s="39"/>
      <c r="M172" s="39"/>
      <c r="N172" s="39"/>
      <c r="O172" s="39"/>
      <c r="P172" s="39"/>
      <c r="Q172" s="39"/>
      <c r="R172" s="39"/>
      <c r="S172" s="185">
        <f t="shared" si="28"/>
        <v>39</v>
      </c>
      <c r="T172" s="185">
        <f t="shared" si="29"/>
        <v>39</v>
      </c>
      <c r="U172" s="215">
        <f t="shared" si="30"/>
        <v>100</v>
      </c>
    </row>
    <row r="173" spans="1:21" x14ac:dyDescent="0.25">
      <c r="A173" s="18"/>
      <c r="B173" s="39"/>
      <c r="C173" s="21"/>
      <c r="D173" s="21"/>
      <c r="E173" s="21"/>
      <c r="F173" s="21"/>
      <c r="G173" s="108"/>
      <c r="H173" s="108"/>
      <c r="I173" s="39"/>
      <c r="J173" s="108"/>
      <c r="K173" s="108"/>
      <c r="L173" s="39"/>
      <c r="M173" s="39"/>
      <c r="N173" s="39"/>
      <c r="O173" s="39"/>
      <c r="P173" s="39"/>
      <c r="Q173" s="39"/>
      <c r="R173" s="39"/>
      <c r="S173" s="185"/>
      <c r="T173" s="185"/>
      <c r="U173" s="215"/>
    </row>
    <row r="174" spans="1:21" ht="64.5" x14ac:dyDescent="0.25">
      <c r="A174" s="17" t="s">
        <v>268</v>
      </c>
      <c r="B174" s="39" t="s">
        <v>23</v>
      </c>
      <c r="C174" s="21"/>
      <c r="D174" s="21"/>
      <c r="E174" s="21"/>
      <c r="F174" s="214"/>
      <c r="G174" s="176">
        <f>G175+G176</f>
        <v>13</v>
      </c>
      <c r="H174" s="176">
        <f>H175+H176</f>
        <v>13</v>
      </c>
      <c r="I174" s="120">
        <v>100</v>
      </c>
      <c r="J174" s="120"/>
      <c r="K174" s="120"/>
      <c r="L174" s="120"/>
      <c r="M174" s="120"/>
      <c r="N174" s="120"/>
      <c r="O174" s="120"/>
      <c r="P174" s="120"/>
      <c r="Q174" s="120"/>
      <c r="R174" s="120"/>
      <c r="S174" s="185">
        <f t="shared" si="28"/>
        <v>13</v>
      </c>
      <c r="T174" s="185">
        <f t="shared" si="29"/>
        <v>13</v>
      </c>
      <c r="U174" s="215">
        <f t="shared" si="30"/>
        <v>100</v>
      </c>
    </row>
    <row r="175" spans="1:21" ht="66" customHeight="1" x14ac:dyDescent="0.25">
      <c r="A175" s="18" t="s">
        <v>458</v>
      </c>
      <c r="B175" s="39" t="s">
        <v>23</v>
      </c>
      <c r="C175" s="21" t="s">
        <v>41</v>
      </c>
      <c r="D175" s="21" t="s">
        <v>132</v>
      </c>
      <c r="E175" s="21" t="s">
        <v>295</v>
      </c>
      <c r="F175" s="21" t="s">
        <v>46</v>
      </c>
      <c r="G175" s="108">
        <v>8</v>
      </c>
      <c r="H175" s="108">
        <v>8</v>
      </c>
      <c r="I175" s="39">
        <v>100</v>
      </c>
      <c r="J175" s="39"/>
      <c r="K175" s="39"/>
      <c r="L175" s="39"/>
      <c r="M175" s="39"/>
      <c r="N175" s="39"/>
      <c r="O175" s="39"/>
      <c r="P175" s="39"/>
      <c r="Q175" s="39"/>
      <c r="R175" s="39"/>
      <c r="S175" s="185">
        <f t="shared" si="28"/>
        <v>8</v>
      </c>
      <c r="T175" s="185">
        <f t="shared" si="29"/>
        <v>8</v>
      </c>
      <c r="U175" s="215">
        <f t="shared" si="30"/>
        <v>100</v>
      </c>
    </row>
    <row r="176" spans="1:21" ht="64.5" x14ac:dyDescent="0.25">
      <c r="A176" s="18" t="s">
        <v>269</v>
      </c>
      <c r="B176" s="39" t="s">
        <v>23</v>
      </c>
      <c r="C176" s="21" t="s">
        <v>41</v>
      </c>
      <c r="D176" s="21" t="s">
        <v>132</v>
      </c>
      <c r="E176" s="21" t="s">
        <v>296</v>
      </c>
      <c r="F176" s="21" t="s">
        <v>46</v>
      </c>
      <c r="G176" s="108">
        <v>5</v>
      </c>
      <c r="H176" s="108">
        <v>5</v>
      </c>
      <c r="I176" s="39">
        <v>100</v>
      </c>
      <c r="J176" s="39"/>
      <c r="K176" s="39"/>
      <c r="L176" s="39"/>
      <c r="M176" s="39"/>
      <c r="N176" s="39"/>
      <c r="O176" s="39"/>
      <c r="P176" s="39"/>
      <c r="Q176" s="39"/>
      <c r="R176" s="39"/>
      <c r="S176" s="185">
        <f t="shared" si="28"/>
        <v>5</v>
      </c>
      <c r="T176" s="185">
        <f t="shared" si="29"/>
        <v>5</v>
      </c>
      <c r="U176" s="215">
        <f t="shared" si="30"/>
        <v>100</v>
      </c>
    </row>
    <row r="177" spans="1:21" ht="64.5" x14ac:dyDescent="0.25">
      <c r="A177" s="17" t="s">
        <v>415</v>
      </c>
      <c r="B177" s="39" t="s">
        <v>459</v>
      </c>
      <c r="C177" s="21"/>
      <c r="D177" s="21"/>
      <c r="E177" s="21"/>
      <c r="F177" s="21"/>
      <c r="G177" s="176">
        <f>G178</f>
        <v>1181.5</v>
      </c>
      <c r="H177" s="176">
        <f>H178</f>
        <v>1181.5</v>
      </c>
      <c r="I177" s="120">
        <v>100</v>
      </c>
      <c r="J177" s="120">
        <f>J179</f>
        <v>1425.5</v>
      </c>
      <c r="K177" s="120">
        <f>K179</f>
        <v>1425.5</v>
      </c>
      <c r="L177" s="120">
        <v>100</v>
      </c>
      <c r="M177" s="120">
        <f>M180</f>
        <v>669</v>
      </c>
      <c r="N177" s="120">
        <f>N180</f>
        <v>669</v>
      </c>
      <c r="O177" s="120">
        <v>100</v>
      </c>
      <c r="P177" s="120"/>
      <c r="Q177" s="120"/>
      <c r="R177" s="120"/>
      <c r="S177" s="185">
        <f t="shared" si="28"/>
        <v>3276</v>
      </c>
      <c r="T177" s="185">
        <f t="shared" si="29"/>
        <v>3276</v>
      </c>
      <c r="U177" s="215">
        <f t="shared" si="30"/>
        <v>100</v>
      </c>
    </row>
    <row r="178" spans="1:21" ht="29.25" customHeight="1" x14ac:dyDescent="0.25">
      <c r="A178" s="313" t="s">
        <v>270</v>
      </c>
      <c r="B178" s="312" t="s">
        <v>23</v>
      </c>
      <c r="C178" s="21" t="s">
        <v>41</v>
      </c>
      <c r="D178" s="21" t="s">
        <v>108</v>
      </c>
      <c r="E178" s="21" t="s">
        <v>271</v>
      </c>
      <c r="F178" s="21" t="s">
        <v>460</v>
      </c>
      <c r="G178" s="108">
        <v>1181.5</v>
      </c>
      <c r="H178" s="108">
        <v>1181.5</v>
      </c>
      <c r="I178" s="39">
        <v>100</v>
      </c>
      <c r="J178" s="39"/>
      <c r="K178" s="39"/>
      <c r="L178" s="39"/>
      <c r="M178" s="39"/>
      <c r="N178" s="39"/>
      <c r="O178" s="39"/>
      <c r="P178" s="39"/>
      <c r="Q178" s="39"/>
      <c r="R178" s="39"/>
      <c r="S178" s="185">
        <f t="shared" si="28"/>
        <v>1181.5</v>
      </c>
      <c r="T178" s="185">
        <f t="shared" si="29"/>
        <v>1181.5</v>
      </c>
      <c r="U178" s="215">
        <f t="shared" si="30"/>
        <v>100</v>
      </c>
    </row>
    <row r="179" spans="1:21" ht="21" customHeight="1" x14ac:dyDescent="0.25">
      <c r="A179" s="314"/>
      <c r="B179" s="280"/>
      <c r="C179" s="39">
        <v>111</v>
      </c>
      <c r="D179" s="21" t="s">
        <v>108</v>
      </c>
      <c r="E179" s="21" t="s">
        <v>271</v>
      </c>
      <c r="F179" s="133">
        <v>322</v>
      </c>
      <c r="G179" s="108"/>
      <c r="H179" s="108"/>
      <c r="I179" s="39"/>
      <c r="J179" s="39">
        <v>1425.5</v>
      </c>
      <c r="K179" s="39">
        <v>1425.5</v>
      </c>
      <c r="L179" s="39">
        <v>100</v>
      </c>
      <c r="M179" s="39"/>
      <c r="N179" s="39"/>
      <c r="O179" s="39"/>
      <c r="P179" s="39"/>
      <c r="Q179" s="39"/>
      <c r="R179" s="39"/>
      <c r="S179" s="185">
        <f t="shared" si="28"/>
        <v>1425.5</v>
      </c>
      <c r="T179" s="185">
        <f t="shared" si="29"/>
        <v>1425.5</v>
      </c>
      <c r="U179" s="215">
        <f t="shared" si="30"/>
        <v>100</v>
      </c>
    </row>
    <row r="180" spans="1:21" ht="21" customHeight="1" x14ac:dyDescent="0.25">
      <c r="A180" s="315"/>
      <c r="B180" s="281"/>
      <c r="C180" s="39">
        <v>111</v>
      </c>
      <c r="D180" s="21" t="s">
        <v>108</v>
      </c>
      <c r="E180" s="21" t="s">
        <v>271</v>
      </c>
      <c r="F180" s="133">
        <v>322</v>
      </c>
      <c r="G180" s="108"/>
      <c r="H180" s="108"/>
      <c r="I180" s="39"/>
      <c r="J180" s="39"/>
      <c r="K180" s="39"/>
      <c r="L180" s="39"/>
      <c r="M180" s="39">
        <v>669</v>
      </c>
      <c r="N180" s="39">
        <v>669</v>
      </c>
      <c r="O180" s="39">
        <v>100</v>
      </c>
      <c r="P180" s="39"/>
      <c r="Q180" s="39"/>
      <c r="R180" s="39"/>
      <c r="S180" s="185">
        <f t="shared" si="28"/>
        <v>669</v>
      </c>
      <c r="T180" s="185">
        <f t="shared" si="29"/>
        <v>669</v>
      </c>
      <c r="U180" s="215">
        <f t="shared" si="30"/>
        <v>100</v>
      </c>
    </row>
    <row r="181" spans="1:21" s="61" customFormat="1" ht="20.25" x14ac:dyDescent="0.25">
      <c r="A181" s="319" t="s">
        <v>297</v>
      </c>
      <c r="B181" s="320"/>
      <c r="C181" s="320"/>
      <c r="D181" s="320"/>
      <c r="E181" s="320"/>
      <c r="F181" s="320"/>
      <c r="G181" s="320"/>
      <c r="H181" s="320"/>
      <c r="I181" s="320"/>
      <c r="J181" s="320"/>
      <c r="K181" s="320"/>
      <c r="L181" s="320"/>
      <c r="M181" s="320"/>
      <c r="N181" s="320"/>
      <c r="O181" s="320"/>
      <c r="P181" s="320"/>
      <c r="Q181" s="320"/>
      <c r="R181" s="320"/>
      <c r="S181" s="320"/>
      <c r="T181" s="320"/>
      <c r="U181" s="320"/>
    </row>
    <row r="182" spans="1:21" ht="38.25" customHeight="1" x14ac:dyDescent="0.25">
      <c r="A182" s="17" t="s">
        <v>416</v>
      </c>
      <c r="B182" s="39"/>
      <c r="C182" s="21"/>
      <c r="D182" s="21"/>
      <c r="E182" s="21" t="s">
        <v>97</v>
      </c>
      <c r="F182" s="133"/>
      <c r="G182" s="45">
        <f>G186+G189+G193</f>
        <v>29666.399999999998</v>
      </c>
      <c r="H182" s="45">
        <f>H186+H189+H193</f>
        <v>29345.8</v>
      </c>
      <c r="I182" s="45">
        <f>H182/G182*100</f>
        <v>98.919316128684315</v>
      </c>
      <c r="J182" s="45">
        <f>J183+J186+J189+J193</f>
        <v>7628.8</v>
      </c>
      <c r="K182" s="45">
        <f>K183+K189+K193</f>
        <v>7537.0999999999995</v>
      </c>
      <c r="L182" s="45">
        <f>K182/J182*100</f>
        <v>98.797976090604024</v>
      </c>
      <c r="M182" s="45"/>
      <c r="N182" s="45"/>
      <c r="O182" s="45"/>
      <c r="P182" s="45"/>
      <c r="Q182" s="45"/>
      <c r="R182" s="45"/>
      <c r="S182" s="45">
        <f>S183+S186+S189+S193</f>
        <v>37295.199999999997</v>
      </c>
      <c r="T182" s="45">
        <f>T183+T186+T189+T193</f>
        <v>36882.9</v>
      </c>
      <c r="U182" s="45">
        <f>T182/S182*100</f>
        <v>98.894495806430868</v>
      </c>
    </row>
    <row r="183" spans="1:21" ht="25.5" customHeight="1" x14ac:dyDescent="0.25">
      <c r="A183" s="18" t="s">
        <v>98</v>
      </c>
      <c r="B183" s="312" t="s">
        <v>99</v>
      </c>
      <c r="C183" s="33" t="s">
        <v>87</v>
      </c>
      <c r="D183" s="33" t="s">
        <v>100</v>
      </c>
      <c r="E183" s="33" t="s">
        <v>101</v>
      </c>
      <c r="F183" s="46">
        <v>521</v>
      </c>
      <c r="G183" s="45"/>
      <c r="H183" s="45"/>
      <c r="I183" s="45"/>
      <c r="J183" s="200">
        <f>J184+J185</f>
        <v>7350</v>
      </c>
      <c r="K183" s="45">
        <f>K184+K185</f>
        <v>7258.2999999999993</v>
      </c>
      <c r="L183" s="201">
        <f>K183/J183*100</f>
        <v>98.752380952380946</v>
      </c>
      <c r="M183" s="201"/>
      <c r="N183" s="201"/>
      <c r="O183" s="201"/>
      <c r="P183" s="45"/>
      <c r="Q183" s="45"/>
      <c r="R183" s="45"/>
      <c r="S183" s="200">
        <f>G183+J183</f>
        <v>7350</v>
      </c>
      <c r="T183" s="45">
        <f>H183+K183</f>
        <v>7258.2999999999993</v>
      </c>
      <c r="U183" s="201">
        <f>T183/S183*100</f>
        <v>98.752380952380946</v>
      </c>
    </row>
    <row r="184" spans="1:21" ht="89.25" x14ac:dyDescent="0.25">
      <c r="A184" s="18" t="s">
        <v>417</v>
      </c>
      <c r="B184" s="280"/>
      <c r="C184" s="21" t="s">
        <v>87</v>
      </c>
      <c r="D184" s="21" t="s">
        <v>100</v>
      </c>
      <c r="E184" s="21" t="s">
        <v>272</v>
      </c>
      <c r="F184" s="133">
        <v>521</v>
      </c>
      <c r="G184" s="47">
        <v>0</v>
      </c>
      <c r="H184" s="47">
        <v>0</v>
      </c>
      <c r="I184" s="47">
        <v>0</v>
      </c>
      <c r="J184" s="47">
        <v>2230.6</v>
      </c>
      <c r="K184" s="47">
        <f>J184</f>
        <v>2230.6</v>
      </c>
      <c r="L184" s="202">
        <f>K184/J184*100</f>
        <v>100</v>
      </c>
      <c r="M184" s="202"/>
      <c r="N184" s="202"/>
      <c r="O184" s="202"/>
      <c r="P184" s="47"/>
      <c r="Q184" s="47"/>
      <c r="R184" s="47"/>
      <c r="S184" s="47">
        <f>G184+J184</f>
        <v>2230.6</v>
      </c>
      <c r="T184" s="47">
        <f>S184</f>
        <v>2230.6</v>
      </c>
      <c r="U184" s="202">
        <f t="shared" ref="U184:U186" si="31">T184/S184*100</f>
        <v>100</v>
      </c>
    </row>
    <row r="185" spans="1:21" ht="114.75" x14ac:dyDescent="0.25">
      <c r="A185" s="129" t="s">
        <v>418</v>
      </c>
      <c r="B185" s="280"/>
      <c r="C185" s="48" t="s">
        <v>87</v>
      </c>
      <c r="D185" s="48" t="s">
        <v>100</v>
      </c>
      <c r="E185" s="48" t="s">
        <v>273</v>
      </c>
      <c r="F185" s="44">
        <v>521</v>
      </c>
      <c r="G185" s="47">
        <v>0</v>
      </c>
      <c r="H185" s="47">
        <v>0</v>
      </c>
      <c r="I185" s="47">
        <v>0</v>
      </c>
      <c r="J185" s="47">
        <v>5119.3999999999996</v>
      </c>
      <c r="K185" s="47">
        <v>5027.7</v>
      </c>
      <c r="L185" s="47">
        <f>K185/J185*100</f>
        <v>98.208774465757713</v>
      </c>
      <c r="M185" s="47"/>
      <c r="N185" s="47"/>
      <c r="O185" s="47"/>
      <c r="P185" s="47"/>
      <c r="Q185" s="47"/>
      <c r="R185" s="47"/>
      <c r="S185" s="47">
        <v>5119.3999999999996</v>
      </c>
      <c r="T185" s="47">
        <f>H185+K185</f>
        <v>5027.7</v>
      </c>
      <c r="U185" s="47">
        <f t="shared" si="31"/>
        <v>98.208774465757713</v>
      </c>
    </row>
    <row r="186" spans="1:21" ht="25.5" customHeight="1" x14ac:dyDescent="0.25">
      <c r="A186" s="18" t="s">
        <v>419</v>
      </c>
      <c r="B186" s="269" t="s">
        <v>420</v>
      </c>
      <c r="C186" s="21">
        <v>111</v>
      </c>
      <c r="D186" s="21" t="s">
        <v>102</v>
      </c>
      <c r="E186" s="21" t="s">
        <v>103</v>
      </c>
      <c r="F186" s="133"/>
      <c r="G186" s="45">
        <f>G187+G188</f>
        <v>24533.599999999999</v>
      </c>
      <c r="H186" s="45">
        <f>H187</f>
        <v>24304.9</v>
      </c>
      <c r="I186" s="45">
        <f>H186/G186*100</f>
        <v>99.067809045553872</v>
      </c>
      <c r="J186" s="45">
        <f>J188</f>
        <v>0</v>
      </c>
      <c r="K186" s="49">
        <f>K188</f>
        <v>0</v>
      </c>
      <c r="L186" s="49">
        <f>L188</f>
        <v>0</v>
      </c>
      <c r="M186" s="49"/>
      <c r="N186" s="49"/>
      <c r="O186" s="49"/>
      <c r="P186" s="45"/>
      <c r="Q186" s="45"/>
      <c r="R186" s="45"/>
      <c r="S186" s="45">
        <f>G186+J186</f>
        <v>24533.599999999999</v>
      </c>
      <c r="T186" s="45">
        <f>H186</f>
        <v>24304.9</v>
      </c>
      <c r="U186" s="45">
        <f t="shared" si="31"/>
        <v>99.067809045553872</v>
      </c>
    </row>
    <row r="187" spans="1:21" ht="95.25" customHeight="1" x14ac:dyDescent="0.25">
      <c r="A187" s="18" t="s">
        <v>421</v>
      </c>
      <c r="B187" s="270"/>
      <c r="C187" s="21">
        <v>111</v>
      </c>
      <c r="D187" s="21" t="s">
        <v>102</v>
      </c>
      <c r="E187" s="21" t="s">
        <v>607</v>
      </c>
      <c r="F187" s="133">
        <v>810</v>
      </c>
      <c r="G187" s="47">
        <v>24533.599999999999</v>
      </c>
      <c r="H187" s="47">
        <v>24304.9</v>
      </c>
      <c r="I187" s="47">
        <f t="shared" ref="I187" si="32">H187/G187*100</f>
        <v>99.067809045553872</v>
      </c>
      <c r="J187" s="47"/>
      <c r="K187" s="47"/>
      <c r="L187" s="47"/>
      <c r="M187" s="47"/>
      <c r="N187" s="47"/>
      <c r="O187" s="47"/>
      <c r="P187" s="47"/>
      <c r="Q187" s="47"/>
      <c r="R187" s="47"/>
      <c r="S187" s="47">
        <f>G187</f>
        <v>24533.599999999999</v>
      </c>
      <c r="T187" s="47">
        <f>H187</f>
        <v>24304.9</v>
      </c>
      <c r="U187" s="47">
        <f>I187</f>
        <v>99.067809045553872</v>
      </c>
    </row>
    <row r="188" spans="1:21" ht="213.75" x14ac:dyDescent="0.25">
      <c r="A188" s="89" t="s">
        <v>422</v>
      </c>
      <c r="B188" s="132" t="s">
        <v>423</v>
      </c>
      <c r="C188" s="21" t="s">
        <v>87</v>
      </c>
      <c r="D188" s="21" t="s">
        <v>102</v>
      </c>
      <c r="E188" s="21" t="s">
        <v>424</v>
      </c>
      <c r="F188" s="133">
        <v>810</v>
      </c>
      <c r="G188" s="47">
        <v>0</v>
      </c>
      <c r="H188" s="47">
        <v>0</v>
      </c>
      <c r="I188" s="47">
        <v>0</v>
      </c>
      <c r="J188" s="47">
        <v>0</v>
      </c>
      <c r="K188" s="47">
        <v>0</v>
      </c>
      <c r="L188" s="47">
        <v>0</v>
      </c>
      <c r="M188" s="47"/>
      <c r="N188" s="47"/>
      <c r="O188" s="47"/>
      <c r="P188" s="47"/>
      <c r="Q188" s="47"/>
      <c r="R188" s="47"/>
      <c r="S188" s="47">
        <f>J188</f>
        <v>0</v>
      </c>
      <c r="T188" s="47">
        <f>H188</f>
        <v>0</v>
      </c>
      <c r="U188" s="47">
        <f>I188</f>
        <v>0</v>
      </c>
    </row>
    <row r="189" spans="1:21" ht="51" x14ac:dyDescent="0.25">
      <c r="A189" s="18" t="s">
        <v>425</v>
      </c>
      <c r="B189" s="39"/>
      <c r="C189" s="21" t="s">
        <v>41</v>
      </c>
      <c r="D189" s="21"/>
      <c r="E189" s="21"/>
      <c r="F189" s="21"/>
      <c r="G189" s="45">
        <f>G190+G191</f>
        <v>3.1</v>
      </c>
      <c r="H189" s="45">
        <f>H190+H191</f>
        <v>3.1</v>
      </c>
      <c r="I189" s="45">
        <v>0</v>
      </c>
      <c r="J189" s="45">
        <f>J190+J191</f>
        <v>278.8</v>
      </c>
      <c r="K189" s="45">
        <f>K190+K191</f>
        <v>278.8</v>
      </c>
      <c r="L189" s="45">
        <f>K189/J189*100</f>
        <v>100</v>
      </c>
      <c r="M189" s="45"/>
      <c r="N189" s="45"/>
      <c r="O189" s="45"/>
      <c r="P189" s="45"/>
      <c r="Q189" s="45"/>
      <c r="R189" s="45"/>
      <c r="S189" s="45">
        <f>G189+J189</f>
        <v>281.90000000000003</v>
      </c>
      <c r="T189" s="45">
        <f>H189+K189</f>
        <v>281.90000000000003</v>
      </c>
      <c r="U189" s="45">
        <f>T189/S189*100</f>
        <v>100</v>
      </c>
    </row>
    <row r="190" spans="1:21" ht="76.5" customHeight="1" x14ac:dyDescent="0.25">
      <c r="A190" s="18" t="s">
        <v>426</v>
      </c>
      <c r="B190" s="269" t="s">
        <v>99</v>
      </c>
      <c r="C190" s="21" t="s">
        <v>87</v>
      </c>
      <c r="D190" s="21" t="s">
        <v>100</v>
      </c>
      <c r="E190" s="21" t="s">
        <v>427</v>
      </c>
      <c r="F190" s="21">
        <v>520</v>
      </c>
      <c r="G190" s="52">
        <v>3.1</v>
      </c>
      <c r="H190" s="53">
        <v>3.1</v>
      </c>
      <c r="I190" s="47">
        <f>H190/G190*100</f>
        <v>100</v>
      </c>
      <c r="J190" s="47">
        <v>278.8</v>
      </c>
      <c r="K190" s="47">
        <f>J190</f>
        <v>278.8</v>
      </c>
      <c r="L190" s="47">
        <f>K190/J190*100</f>
        <v>100</v>
      </c>
      <c r="M190" s="47"/>
      <c r="N190" s="47"/>
      <c r="O190" s="47"/>
      <c r="P190" s="47"/>
      <c r="Q190" s="47"/>
      <c r="R190" s="47"/>
      <c r="S190" s="47">
        <f>G190+J190</f>
        <v>281.90000000000003</v>
      </c>
      <c r="T190" s="47">
        <f>S190</f>
        <v>281.90000000000003</v>
      </c>
      <c r="U190" s="47">
        <f>T190/S190*100</f>
        <v>100</v>
      </c>
    </row>
    <row r="191" spans="1:21" ht="114.75" x14ac:dyDescent="0.25">
      <c r="A191" s="18" t="s">
        <v>428</v>
      </c>
      <c r="B191" s="270"/>
      <c r="C191" s="21" t="s">
        <v>87</v>
      </c>
      <c r="D191" s="21" t="s">
        <v>100</v>
      </c>
      <c r="E191" s="21" t="s">
        <v>429</v>
      </c>
      <c r="F191" s="21" t="s">
        <v>430</v>
      </c>
      <c r="G191" s="52">
        <v>0</v>
      </c>
      <c r="H191" s="53">
        <v>0</v>
      </c>
      <c r="I191" s="47">
        <v>0</v>
      </c>
      <c r="J191" s="47">
        <v>0</v>
      </c>
      <c r="K191" s="47">
        <v>0</v>
      </c>
      <c r="L191" s="47">
        <v>0</v>
      </c>
      <c r="M191" s="47"/>
      <c r="N191" s="47"/>
      <c r="O191" s="47"/>
      <c r="P191" s="47"/>
      <c r="Q191" s="47"/>
      <c r="R191" s="47"/>
      <c r="S191" s="47">
        <f>G191+J191</f>
        <v>0</v>
      </c>
      <c r="T191" s="47">
        <f>H191+K191</f>
        <v>0</v>
      </c>
      <c r="U191" s="47">
        <v>0</v>
      </c>
    </row>
    <row r="192" spans="1:21" ht="25.5" customHeight="1" x14ac:dyDescent="0.25">
      <c r="A192" s="39" t="s">
        <v>298</v>
      </c>
      <c r="B192" s="133" t="s">
        <v>23</v>
      </c>
      <c r="C192" s="21">
        <v>111</v>
      </c>
      <c r="D192" s="21" t="s">
        <v>102</v>
      </c>
      <c r="E192" s="21" t="s">
        <v>104</v>
      </c>
      <c r="F192" s="21">
        <v>240</v>
      </c>
      <c r="G192" s="47">
        <v>0</v>
      </c>
      <c r="H192" s="47">
        <v>0</v>
      </c>
      <c r="I192" s="47">
        <v>0</v>
      </c>
      <c r="J192" s="47"/>
      <c r="K192" s="172"/>
      <c r="L192" s="172"/>
      <c r="M192" s="172"/>
      <c r="N192" s="172"/>
      <c r="O192" s="172"/>
      <c r="P192" s="47"/>
      <c r="Q192" s="47"/>
      <c r="R192" s="47"/>
      <c r="S192" s="47">
        <v>0</v>
      </c>
      <c r="T192" s="47">
        <v>0</v>
      </c>
      <c r="U192" s="47">
        <v>0</v>
      </c>
    </row>
    <row r="193" spans="1:21" ht="82.5" customHeight="1" x14ac:dyDescent="0.25">
      <c r="A193" s="120" t="s">
        <v>80</v>
      </c>
      <c r="B193" s="131"/>
      <c r="C193" s="21"/>
      <c r="D193" s="21"/>
      <c r="E193" s="21"/>
      <c r="F193" s="21"/>
      <c r="G193" s="45">
        <f>G194</f>
        <v>5129.7</v>
      </c>
      <c r="H193" s="45">
        <f>H194</f>
        <v>5037.8</v>
      </c>
      <c r="I193" s="45">
        <f>H193/G193*100</f>
        <v>98.208472230344853</v>
      </c>
      <c r="J193" s="45">
        <f>J194</f>
        <v>0</v>
      </c>
      <c r="K193" s="203">
        <f>K194</f>
        <v>0</v>
      </c>
      <c r="L193" s="203">
        <v>0</v>
      </c>
      <c r="M193" s="203"/>
      <c r="N193" s="203"/>
      <c r="O193" s="203"/>
      <c r="P193" s="47"/>
      <c r="Q193" s="47"/>
      <c r="R193" s="47"/>
      <c r="S193" s="45">
        <f>G193+J193</f>
        <v>5129.7</v>
      </c>
      <c r="T193" s="45">
        <f>H193+K193</f>
        <v>5037.8</v>
      </c>
      <c r="U193" s="45">
        <f>T193/S193*100</f>
        <v>98.208472230344853</v>
      </c>
    </row>
    <row r="194" spans="1:21" ht="114.75" x14ac:dyDescent="0.25">
      <c r="A194" s="18" t="s">
        <v>431</v>
      </c>
      <c r="B194" s="269" t="s">
        <v>23</v>
      </c>
      <c r="C194" s="21" t="s">
        <v>41</v>
      </c>
      <c r="D194" s="21" t="s">
        <v>100</v>
      </c>
      <c r="E194" s="21" t="s">
        <v>432</v>
      </c>
      <c r="F194" s="21" t="s">
        <v>105</v>
      </c>
      <c r="G194" s="47">
        <v>5129.7</v>
      </c>
      <c r="H194" s="47">
        <v>5037.8</v>
      </c>
      <c r="I194" s="47">
        <f t="shared" ref="I194:I196" si="33">H194/G194*100</f>
        <v>98.208472230344853</v>
      </c>
      <c r="J194" s="47">
        <v>0</v>
      </c>
      <c r="K194" s="204">
        <v>0</v>
      </c>
      <c r="L194" s="204">
        <v>0</v>
      </c>
      <c r="M194" s="204"/>
      <c r="N194" s="204"/>
      <c r="O194" s="204"/>
      <c r="P194" s="47"/>
      <c r="Q194" s="47"/>
      <c r="R194" s="47"/>
      <c r="S194" s="47">
        <f>G194+J194</f>
        <v>5129.7</v>
      </c>
      <c r="T194" s="47">
        <f>H194+K194</f>
        <v>5037.8</v>
      </c>
      <c r="U194" s="47">
        <f>T194/S194*100</f>
        <v>98.208472230344853</v>
      </c>
    </row>
    <row r="195" spans="1:21" ht="38.25" customHeight="1" x14ac:dyDescent="0.25">
      <c r="A195" s="39" t="s">
        <v>433</v>
      </c>
      <c r="B195" s="270"/>
      <c r="C195" s="48" t="s">
        <v>41</v>
      </c>
      <c r="D195" s="48" t="s">
        <v>100</v>
      </c>
      <c r="E195" s="48" t="s">
        <v>434</v>
      </c>
      <c r="F195" s="44">
        <v>240</v>
      </c>
      <c r="G195" s="47">
        <v>0</v>
      </c>
      <c r="H195" s="47">
        <v>0</v>
      </c>
      <c r="I195" s="47">
        <v>0</v>
      </c>
      <c r="J195" s="47">
        <v>0</v>
      </c>
      <c r="K195" s="47">
        <v>0</v>
      </c>
      <c r="L195" s="47">
        <v>0</v>
      </c>
      <c r="M195" s="47"/>
      <c r="N195" s="47"/>
      <c r="O195" s="47"/>
      <c r="P195" s="47"/>
      <c r="Q195" s="47"/>
      <c r="R195" s="47"/>
      <c r="S195" s="47">
        <f t="shared" ref="S195:T196" si="34">G195</f>
        <v>0</v>
      </c>
      <c r="T195" s="47">
        <f t="shared" si="34"/>
        <v>0</v>
      </c>
      <c r="U195" s="47">
        <v>0</v>
      </c>
    </row>
    <row r="196" spans="1:21" ht="133.5" customHeight="1" x14ac:dyDescent="0.25">
      <c r="A196" s="10" t="s">
        <v>435</v>
      </c>
      <c r="B196" s="133"/>
      <c r="C196" s="48" t="s">
        <v>41</v>
      </c>
      <c r="D196" s="48" t="s">
        <v>100</v>
      </c>
      <c r="E196" s="48" t="s">
        <v>436</v>
      </c>
      <c r="F196" s="44">
        <v>240</v>
      </c>
      <c r="G196" s="47">
        <v>0</v>
      </c>
      <c r="H196" s="47">
        <v>0</v>
      </c>
      <c r="I196" s="47">
        <v>0</v>
      </c>
      <c r="J196" s="47">
        <v>0</v>
      </c>
      <c r="K196" s="47">
        <v>0</v>
      </c>
      <c r="L196" s="47">
        <v>0</v>
      </c>
      <c r="M196" s="47"/>
      <c r="N196" s="47"/>
      <c r="O196" s="47"/>
      <c r="P196" s="47"/>
      <c r="Q196" s="47"/>
      <c r="R196" s="47"/>
      <c r="S196" s="47">
        <f t="shared" si="34"/>
        <v>0</v>
      </c>
      <c r="T196" s="47">
        <f t="shared" si="34"/>
        <v>0</v>
      </c>
      <c r="U196" s="47">
        <v>0</v>
      </c>
    </row>
    <row r="197" spans="1:21" ht="20.25" x14ac:dyDescent="0.3">
      <c r="A197" s="249" t="s">
        <v>142</v>
      </c>
      <c r="B197" s="249"/>
      <c r="C197" s="249"/>
      <c r="D197" s="249"/>
      <c r="E197" s="249"/>
      <c r="F197" s="249"/>
      <c r="G197" s="249"/>
      <c r="H197" s="249"/>
      <c r="I197" s="249"/>
      <c r="J197" s="249"/>
      <c r="K197" s="249"/>
      <c r="L197" s="249"/>
      <c r="M197" s="249"/>
      <c r="N197" s="249"/>
      <c r="O197" s="249"/>
      <c r="P197" s="249"/>
      <c r="Q197" s="249"/>
      <c r="R197" s="249"/>
      <c r="S197" s="249"/>
      <c r="T197" s="249"/>
      <c r="U197" s="249"/>
    </row>
    <row r="198" spans="1:21" ht="63.75" x14ac:dyDescent="0.25">
      <c r="A198" s="17" t="s">
        <v>437</v>
      </c>
      <c r="B198" s="17" t="s">
        <v>408</v>
      </c>
      <c r="C198" s="43"/>
      <c r="D198" s="43"/>
      <c r="E198" s="43"/>
      <c r="F198" s="43"/>
      <c r="G198" s="228">
        <v>2613.3000000000002</v>
      </c>
      <c r="H198" s="228">
        <v>2581.6</v>
      </c>
      <c r="I198" s="228">
        <v>98.7</v>
      </c>
      <c r="J198" s="229"/>
      <c r="K198" s="229"/>
      <c r="L198" s="229"/>
      <c r="M198" s="229"/>
      <c r="N198" s="229"/>
      <c r="O198" s="230"/>
      <c r="P198" s="54"/>
      <c r="Q198" s="54"/>
      <c r="R198" s="54"/>
      <c r="S198" s="229">
        <f>G198</f>
        <v>2613.3000000000002</v>
      </c>
      <c r="T198" s="229">
        <f t="shared" ref="T198:U207" si="35">H198</f>
        <v>2581.6</v>
      </c>
      <c r="U198" s="229">
        <f t="shared" si="35"/>
        <v>98.7</v>
      </c>
    </row>
    <row r="199" spans="1:21" ht="69.75" customHeight="1" x14ac:dyDescent="0.25">
      <c r="A199" s="17" t="s">
        <v>450</v>
      </c>
      <c r="B199" s="18" t="s">
        <v>23</v>
      </c>
      <c r="C199" s="133" t="s">
        <v>410</v>
      </c>
      <c r="D199" s="21" t="s">
        <v>438</v>
      </c>
      <c r="E199" s="21" t="s">
        <v>605</v>
      </c>
      <c r="F199" s="133" t="s">
        <v>439</v>
      </c>
      <c r="G199" s="205">
        <v>65</v>
      </c>
      <c r="H199" s="205">
        <v>65</v>
      </c>
      <c r="I199" s="205">
        <v>100</v>
      </c>
      <c r="J199" s="44"/>
      <c r="K199" s="44"/>
      <c r="L199" s="44"/>
      <c r="M199" s="44"/>
      <c r="N199" s="44"/>
      <c r="O199" s="59"/>
      <c r="P199" s="50"/>
      <c r="Q199" s="50"/>
      <c r="R199" s="50"/>
      <c r="S199" s="44">
        <f t="shared" ref="S199:S207" si="36">G199</f>
        <v>65</v>
      </c>
      <c r="T199" s="44">
        <f t="shared" si="35"/>
        <v>65</v>
      </c>
      <c r="U199" s="44">
        <f t="shared" si="35"/>
        <v>100</v>
      </c>
    </row>
    <row r="200" spans="1:21" ht="67.5" customHeight="1" x14ac:dyDescent="0.25">
      <c r="A200" s="17" t="s">
        <v>440</v>
      </c>
      <c r="B200" s="18" t="s">
        <v>23</v>
      </c>
      <c r="C200" s="133">
        <v>111</v>
      </c>
      <c r="D200" s="21" t="s">
        <v>25</v>
      </c>
      <c r="E200" s="21" t="s">
        <v>606</v>
      </c>
      <c r="F200" s="21" t="s">
        <v>54</v>
      </c>
      <c r="G200" s="14">
        <v>125</v>
      </c>
      <c r="H200" s="14">
        <v>125</v>
      </c>
      <c r="I200" s="14">
        <v>100</v>
      </c>
      <c r="J200" s="44"/>
      <c r="K200" s="44"/>
      <c r="L200" s="44"/>
      <c r="M200" s="44"/>
      <c r="N200" s="44"/>
      <c r="O200" s="59"/>
      <c r="P200" s="50"/>
      <c r="Q200" s="50"/>
      <c r="R200" s="50"/>
      <c r="S200" s="44">
        <f t="shared" si="36"/>
        <v>125</v>
      </c>
      <c r="T200" s="44">
        <f t="shared" si="35"/>
        <v>125</v>
      </c>
      <c r="U200" s="44">
        <f t="shared" si="35"/>
        <v>100</v>
      </c>
    </row>
    <row r="201" spans="1:21" ht="24" customHeight="1" x14ac:dyDescent="0.25">
      <c r="A201" s="316" t="s">
        <v>441</v>
      </c>
      <c r="B201" s="313" t="s">
        <v>23</v>
      </c>
      <c r="C201" s="133" t="s">
        <v>410</v>
      </c>
      <c r="D201" s="6" t="s">
        <v>442</v>
      </c>
      <c r="E201" s="5" t="s">
        <v>443</v>
      </c>
      <c r="F201" s="133">
        <v>121</v>
      </c>
      <c r="G201" s="206">
        <v>1823.9</v>
      </c>
      <c r="H201" s="206">
        <v>1792.9</v>
      </c>
      <c r="I201" s="14">
        <v>98.3</v>
      </c>
      <c r="J201" s="44"/>
      <c r="K201" s="44"/>
      <c r="L201" s="44"/>
      <c r="M201" s="44"/>
      <c r="N201" s="44"/>
      <c r="O201" s="59"/>
      <c r="P201" s="50"/>
      <c r="Q201" s="50"/>
      <c r="R201" s="50"/>
      <c r="S201" s="44">
        <f t="shared" si="36"/>
        <v>1823.9</v>
      </c>
      <c r="T201" s="44">
        <f t="shared" si="35"/>
        <v>1792.9</v>
      </c>
      <c r="U201" s="44">
        <f t="shared" si="35"/>
        <v>98.3</v>
      </c>
    </row>
    <row r="202" spans="1:21" x14ac:dyDescent="0.25">
      <c r="A202" s="317"/>
      <c r="B202" s="314"/>
      <c r="C202" s="6">
        <v>111</v>
      </c>
      <c r="D202" s="5" t="s">
        <v>451</v>
      </c>
      <c r="E202" s="5" t="s">
        <v>446</v>
      </c>
      <c r="F202" s="5" t="s">
        <v>447</v>
      </c>
      <c r="G202" s="19">
        <v>568</v>
      </c>
      <c r="H202" s="19">
        <v>568</v>
      </c>
      <c r="I202" s="209">
        <v>100</v>
      </c>
      <c r="J202" s="39"/>
      <c r="K202" s="39"/>
      <c r="L202" s="124"/>
      <c r="M202" s="39"/>
      <c r="N202" s="39"/>
      <c r="O202" s="39"/>
      <c r="P202" s="16"/>
      <c r="Q202" s="16"/>
      <c r="R202" s="16"/>
      <c r="S202" s="44">
        <f t="shared" si="36"/>
        <v>568</v>
      </c>
      <c r="T202" s="44">
        <f t="shared" si="35"/>
        <v>568</v>
      </c>
      <c r="U202" s="44">
        <f t="shared" si="35"/>
        <v>100</v>
      </c>
    </row>
    <row r="203" spans="1:21" ht="15" customHeight="1" x14ac:dyDescent="0.25">
      <c r="A203" s="317"/>
      <c r="B203" s="314"/>
      <c r="C203" s="6" t="s">
        <v>410</v>
      </c>
      <c r="D203" s="210" t="s">
        <v>451</v>
      </c>
      <c r="E203" s="211">
        <v>1930000990</v>
      </c>
      <c r="F203" s="5" t="s">
        <v>54</v>
      </c>
      <c r="G203" s="19">
        <v>22.6</v>
      </c>
      <c r="H203" s="19">
        <v>22</v>
      </c>
      <c r="I203" s="209">
        <v>97.3</v>
      </c>
      <c r="J203" s="39"/>
      <c r="K203" s="126"/>
      <c r="L203" s="124"/>
      <c r="M203" s="39"/>
      <c r="N203" s="39"/>
      <c r="O203" s="39"/>
      <c r="P203" s="16"/>
      <c r="Q203" s="16"/>
      <c r="R203" s="16"/>
      <c r="S203" s="44">
        <f t="shared" si="36"/>
        <v>22.6</v>
      </c>
      <c r="T203" s="44">
        <f t="shared" si="35"/>
        <v>22</v>
      </c>
      <c r="U203" s="44">
        <f t="shared" si="35"/>
        <v>97.3</v>
      </c>
    </row>
    <row r="204" spans="1:21" x14ac:dyDescent="0.25">
      <c r="A204" s="317"/>
      <c r="B204" s="314"/>
      <c r="C204" s="212">
        <v>111</v>
      </c>
      <c r="D204" s="210" t="s">
        <v>299</v>
      </c>
      <c r="E204" s="211">
        <v>1930089030</v>
      </c>
      <c r="F204" s="211">
        <v>244</v>
      </c>
      <c r="G204" s="19">
        <v>8.6999999999999993</v>
      </c>
      <c r="H204" s="19">
        <v>8.6</v>
      </c>
      <c r="I204" s="209">
        <v>98.8</v>
      </c>
      <c r="J204" s="39"/>
      <c r="K204" s="39"/>
      <c r="L204" s="39"/>
      <c r="M204" s="39"/>
      <c r="N204" s="39"/>
      <c r="O204" s="39"/>
      <c r="P204" s="16"/>
      <c r="Q204" s="16"/>
      <c r="R204" s="16"/>
      <c r="S204" s="44">
        <f t="shared" si="36"/>
        <v>8.6999999999999993</v>
      </c>
      <c r="T204" s="44">
        <f t="shared" si="35"/>
        <v>8.6</v>
      </c>
      <c r="U204" s="44">
        <f t="shared" si="35"/>
        <v>98.8</v>
      </c>
    </row>
    <row r="205" spans="1:21" x14ac:dyDescent="0.25">
      <c r="A205" s="318"/>
      <c r="B205" s="315"/>
      <c r="C205" s="6">
        <v>111</v>
      </c>
      <c r="D205" s="5" t="s">
        <v>299</v>
      </c>
      <c r="E205" s="5" t="s">
        <v>452</v>
      </c>
      <c r="F205" s="5" t="s">
        <v>453</v>
      </c>
      <c r="G205" s="19">
        <v>0</v>
      </c>
      <c r="H205" s="19">
        <v>0</v>
      </c>
      <c r="I205" s="209">
        <v>0</v>
      </c>
      <c r="J205" s="39"/>
      <c r="K205" s="39"/>
      <c r="L205" s="39"/>
      <c r="M205" s="39"/>
      <c r="N205" s="39"/>
      <c r="O205" s="39"/>
      <c r="P205" s="16"/>
      <c r="Q205" s="16"/>
      <c r="R205" s="16"/>
      <c r="S205" s="44">
        <f t="shared" si="36"/>
        <v>0</v>
      </c>
      <c r="T205" s="44">
        <f t="shared" si="35"/>
        <v>0</v>
      </c>
      <c r="U205" s="44">
        <f t="shared" si="35"/>
        <v>0</v>
      </c>
    </row>
    <row r="206" spans="1:21" ht="39.75" customHeight="1" x14ac:dyDescent="0.25">
      <c r="A206" s="312" t="s">
        <v>444</v>
      </c>
      <c r="B206" s="312" t="s">
        <v>23</v>
      </c>
      <c r="C206" s="6">
        <v>111</v>
      </c>
      <c r="D206" s="5" t="s">
        <v>25</v>
      </c>
      <c r="E206" s="5" t="s">
        <v>445</v>
      </c>
      <c r="F206" s="5" t="s">
        <v>448</v>
      </c>
      <c r="G206" s="207">
        <v>0</v>
      </c>
      <c r="H206" s="19">
        <v>0</v>
      </c>
      <c r="I206" s="209">
        <v>0</v>
      </c>
      <c r="J206" s="39"/>
      <c r="K206" s="39"/>
      <c r="L206" s="39"/>
      <c r="M206" s="39"/>
      <c r="N206" s="39"/>
      <c r="O206" s="39"/>
      <c r="P206" s="16"/>
      <c r="Q206" s="16"/>
      <c r="R206" s="16"/>
      <c r="S206" s="44">
        <f t="shared" si="36"/>
        <v>0</v>
      </c>
      <c r="T206" s="44">
        <f t="shared" si="35"/>
        <v>0</v>
      </c>
      <c r="U206" s="44">
        <f t="shared" si="35"/>
        <v>0</v>
      </c>
    </row>
    <row r="207" spans="1:21" ht="27.75" customHeight="1" x14ac:dyDescent="0.25">
      <c r="A207" s="280"/>
      <c r="B207" s="280"/>
      <c r="C207" s="6">
        <v>111</v>
      </c>
      <c r="D207" s="5" t="s">
        <v>25</v>
      </c>
      <c r="E207" s="57" t="s">
        <v>449</v>
      </c>
      <c r="F207" s="5" t="s">
        <v>54</v>
      </c>
      <c r="G207" s="19">
        <v>0</v>
      </c>
      <c r="H207" s="19">
        <v>0</v>
      </c>
      <c r="I207" s="209">
        <v>0</v>
      </c>
      <c r="J207" s="39"/>
      <c r="K207" s="39"/>
      <c r="L207" s="39"/>
      <c r="M207" s="39"/>
      <c r="N207" s="39"/>
      <c r="O207" s="39"/>
      <c r="P207" s="16"/>
      <c r="Q207" s="16"/>
      <c r="R207" s="16"/>
      <c r="S207" s="44">
        <f t="shared" si="36"/>
        <v>0</v>
      </c>
      <c r="T207" s="44">
        <f t="shared" si="35"/>
        <v>0</v>
      </c>
      <c r="U207" s="44">
        <f t="shared" si="35"/>
        <v>0</v>
      </c>
    </row>
    <row r="208" spans="1:21" ht="20.25" x14ac:dyDescent="0.25">
      <c r="A208" s="246" t="s">
        <v>304</v>
      </c>
      <c r="B208" s="247"/>
      <c r="C208" s="247"/>
      <c r="D208" s="247"/>
      <c r="E208" s="247"/>
      <c r="F208" s="247"/>
      <c r="G208" s="247"/>
      <c r="H208" s="247"/>
      <c r="I208" s="247"/>
      <c r="J208" s="247"/>
      <c r="K208" s="247"/>
      <c r="L208" s="247"/>
      <c r="M208" s="247"/>
      <c r="N208" s="247"/>
      <c r="O208" s="247"/>
      <c r="P208" s="247"/>
      <c r="Q208" s="247"/>
      <c r="R208" s="247"/>
      <c r="S208" s="247"/>
      <c r="T208" s="247"/>
      <c r="U208" s="248"/>
    </row>
    <row r="209" spans="1:21" ht="28.5" customHeight="1" x14ac:dyDescent="0.25">
      <c r="A209" s="231" t="s">
        <v>109</v>
      </c>
      <c r="B209" s="121"/>
      <c r="C209" s="121"/>
      <c r="D209" s="121"/>
      <c r="E209" s="121"/>
      <c r="F209" s="121"/>
      <c r="G209" s="232">
        <f>G210+G250+G254+G259</f>
        <v>101605.7</v>
      </c>
      <c r="H209" s="232">
        <f>H210+H250+H254+H259</f>
        <v>97905.39999999998</v>
      </c>
      <c r="I209" s="232">
        <f>H209/G209*100</f>
        <v>96.358176755831593</v>
      </c>
      <c r="J209" s="232">
        <f>J210+J250+J254+J259</f>
        <v>180073</v>
      </c>
      <c r="K209" s="232">
        <f>K210+K250+K254+K259</f>
        <v>178830</v>
      </c>
      <c r="L209" s="232">
        <f>K209/J209*100</f>
        <v>99.309724389553125</v>
      </c>
      <c r="M209" s="232">
        <f t="shared" ref="M209:T209" si="37">M210+M250+M254+M259</f>
        <v>16635.900000000001</v>
      </c>
      <c r="N209" s="232">
        <f t="shared" si="37"/>
        <v>16430.3</v>
      </c>
      <c r="O209" s="232">
        <f t="shared" si="37"/>
        <v>198.15157116451016</v>
      </c>
      <c r="P209" s="232">
        <f t="shared" si="37"/>
        <v>0</v>
      </c>
      <c r="Q209" s="232">
        <f t="shared" si="37"/>
        <v>0</v>
      </c>
      <c r="R209" s="232">
        <f t="shared" si="37"/>
        <v>0</v>
      </c>
      <c r="S209" s="232">
        <f t="shared" si="37"/>
        <v>298314.59999999998</v>
      </c>
      <c r="T209" s="232">
        <f t="shared" si="37"/>
        <v>293165.69999999995</v>
      </c>
      <c r="U209" s="232">
        <f>T209/S209*100</f>
        <v>98.274003350824927</v>
      </c>
    </row>
    <row r="210" spans="1:21" ht="26.25" x14ac:dyDescent="0.25">
      <c r="A210" s="231" t="s">
        <v>274</v>
      </c>
      <c r="B210" s="113"/>
      <c r="C210" s="113"/>
      <c r="D210" s="113"/>
      <c r="E210" s="113"/>
      <c r="F210" s="113"/>
      <c r="G210" s="232">
        <f>SUM(G211:G249)</f>
        <v>88563</v>
      </c>
      <c r="H210" s="232">
        <f>SUM(H211:H249)</f>
        <v>87352.89999999998</v>
      </c>
      <c r="I210" s="232">
        <f>H210/G210*100</f>
        <v>98.633628038797212</v>
      </c>
      <c r="J210" s="232">
        <f>SUM(J211:J249)</f>
        <v>178432.8</v>
      </c>
      <c r="K210" s="232">
        <f>SUM(K211:K249)</f>
        <v>177189.8</v>
      </c>
      <c r="L210" s="232">
        <f>K210/J210*100</f>
        <v>99.303379199340043</v>
      </c>
      <c r="M210" s="232">
        <f>SUM(M211:M249)</f>
        <v>16635.900000000001</v>
      </c>
      <c r="N210" s="232">
        <f>SUM(N211:N249)</f>
        <v>16430.3</v>
      </c>
      <c r="O210" s="232">
        <f>SUM(O211:O248)</f>
        <v>198.15157116451016</v>
      </c>
      <c r="P210" s="232">
        <f>SUM(P211:P249)</f>
        <v>0</v>
      </c>
      <c r="Q210" s="232">
        <f>SUM(Q211:Q248)</f>
        <v>0</v>
      </c>
      <c r="R210" s="232">
        <f>SUM(R211:R248)</f>
        <v>0</v>
      </c>
      <c r="S210" s="232">
        <f>SUM(S211:S249)</f>
        <v>283631.69999999995</v>
      </c>
      <c r="T210" s="232">
        <f>SUM(T211:T249)</f>
        <v>280972.99999999994</v>
      </c>
      <c r="U210" s="232">
        <f>T210/S210*100</f>
        <v>99.062622407862023</v>
      </c>
    </row>
    <row r="211" spans="1:21" ht="89.25" customHeight="1" x14ac:dyDescent="0.25">
      <c r="A211" s="136" t="s">
        <v>110</v>
      </c>
      <c r="B211" s="136" t="s">
        <v>111</v>
      </c>
      <c r="C211" s="39"/>
      <c r="D211" s="39"/>
      <c r="E211" s="39"/>
      <c r="F211" s="39"/>
      <c r="G211" s="112"/>
      <c r="H211" s="137"/>
      <c r="I211" s="112"/>
      <c r="J211" s="112"/>
      <c r="K211" s="112"/>
      <c r="L211" s="112"/>
      <c r="M211" s="113"/>
      <c r="N211" s="113"/>
      <c r="O211" s="113"/>
      <c r="P211" s="113"/>
      <c r="Q211" s="113"/>
      <c r="R211" s="113"/>
      <c r="S211" s="113"/>
      <c r="T211" s="113"/>
      <c r="U211" s="113"/>
    </row>
    <row r="212" spans="1:21" ht="88.5" customHeight="1" x14ac:dyDescent="0.25">
      <c r="A212" s="138" t="s">
        <v>110</v>
      </c>
      <c r="B212" s="138" t="s">
        <v>111</v>
      </c>
      <c r="C212" s="115" t="s">
        <v>112</v>
      </c>
      <c r="D212" s="115" t="s">
        <v>113</v>
      </c>
      <c r="E212" s="115" t="s">
        <v>610</v>
      </c>
      <c r="F212" s="113"/>
      <c r="G212" s="134">
        <v>15610.6</v>
      </c>
      <c r="H212" s="134">
        <v>15538.3</v>
      </c>
      <c r="I212" s="134">
        <f>H212/G212*100</f>
        <v>99.536853163875818</v>
      </c>
      <c r="J212" s="115"/>
      <c r="K212" s="115"/>
      <c r="L212" s="115"/>
      <c r="M212" s="115"/>
      <c r="N212" s="115"/>
      <c r="O212" s="115"/>
      <c r="P212" s="115"/>
      <c r="Q212" s="115"/>
      <c r="R212" s="115"/>
      <c r="S212" s="118">
        <f>G212+J212+M212</f>
        <v>15610.6</v>
      </c>
      <c r="T212" s="118">
        <f>H212+K212+N212</f>
        <v>15538.3</v>
      </c>
      <c r="U212" s="117">
        <f>T212/S212*100</f>
        <v>99.536853163875818</v>
      </c>
    </row>
    <row r="213" spans="1:21" ht="108" customHeight="1" x14ac:dyDescent="0.25">
      <c r="A213" s="138" t="s">
        <v>114</v>
      </c>
      <c r="B213" s="138" t="s">
        <v>111</v>
      </c>
      <c r="C213" s="115" t="s">
        <v>112</v>
      </c>
      <c r="D213" s="115" t="s">
        <v>113</v>
      </c>
      <c r="E213" s="115" t="s">
        <v>305</v>
      </c>
      <c r="F213" s="113"/>
      <c r="G213" s="134">
        <v>4288.5</v>
      </c>
      <c r="H213" s="134">
        <v>4281.7</v>
      </c>
      <c r="I213" s="134">
        <f>H213/G213*100</f>
        <v>99.84143639967354</v>
      </c>
      <c r="J213" s="113"/>
      <c r="K213" s="113"/>
      <c r="L213" s="113"/>
      <c r="M213" s="113"/>
      <c r="N213" s="113"/>
      <c r="O213" s="113"/>
      <c r="P213" s="113"/>
      <c r="Q213" s="113"/>
      <c r="R213" s="113"/>
      <c r="S213" s="118">
        <f t="shared" ref="S213:T251" si="38">G213+J213+M213</f>
        <v>4288.5</v>
      </c>
      <c r="T213" s="118">
        <f t="shared" si="38"/>
        <v>4281.7</v>
      </c>
      <c r="U213" s="117">
        <f t="shared" ref="U213:U263" si="39">T213/S213*100</f>
        <v>99.84143639967354</v>
      </c>
    </row>
    <row r="214" spans="1:21" ht="213" customHeight="1" x14ac:dyDescent="0.25">
      <c r="A214" s="138" t="s">
        <v>117</v>
      </c>
      <c r="B214" s="138" t="s">
        <v>111</v>
      </c>
      <c r="C214" s="115" t="s">
        <v>112</v>
      </c>
      <c r="D214" s="115" t="s">
        <v>113</v>
      </c>
      <c r="E214" s="115" t="s">
        <v>118</v>
      </c>
      <c r="F214" s="113"/>
      <c r="G214" s="134"/>
      <c r="H214" s="139"/>
      <c r="I214" s="114"/>
      <c r="J214" s="134">
        <v>16929.8</v>
      </c>
      <c r="K214" s="116">
        <v>16897.900000000001</v>
      </c>
      <c r="L214" s="114">
        <f>K214/J214*100</f>
        <v>99.811574856170793</v>
      </c>
      <c r="M214" s="113"/>
      <c r="N214" s="113"/>
      <c r="O214" s="113"/>
      <c r="P214" s="113"/>
      <c r="Q214" s="113"/>
      <c r="R214" s="113"/>
      <c r="S214" s="118">
        <f t="shared" si="38"/>
        <v>16929.8</v>
      </c>
      <c r="T214" s="118">
        <f t="shared" si="38"/>
        <v>16897.900000000001</v>
      </c>
      <c r="U214" s="117">
        <f t="shared" si="39"/>
        <v>99.811574856170793</v>
      </c>
    </row>
    <row r="215" spans="1:21" ht="170.25" customHeight="1" x14ac:dyDescent="0.25">
      <c r="A215" s="138" t="s">
        <v>115</v>
      </c>
      <c r="B215" s="138" t="s">
        <v>111</v>
      </c>
      <c r="C215" s="115" t="s">
        <v>112</v>
      </c>
      <c r="D215" s="115" t="s">
        <v>113</v>
      </c>
      <c r="E215" s="115" t="s">
        <v>116</v>
      </c>
      <c r="F215" s="113"/>
      <c r="G215" s="134"/>
      <c r="H215" s="139"/>
      <c r="I215" s="114"/>
      <c r="J215" s="134">
        <v>20973.599999999999</v>
      </c>
      <c r="K215" s="116">
        <v>20970.599999999999</v>
      </c>
      <c r="L215" s="114">
        <f>K215/J215*100</f>
        <v>99.985696303924925</v>
      </c>
      <c r="M215" s="113"/>
      <c r="N215" s="113"/>
      <c r="O215" s="113"/>
      <c r="P215" s="113"/>
      <c r="Q215" s="113"/>
      <c r="R215" s="113"/>
      <c r="S215" s="118">
        <f t="shared" si="38"/>
        <v>20973.599999999999</v>
      </c>
      <c r="T215" s="118">
        <f t="shared" si="38"/>
        <v>20970.599999999999</v>
      </c>
      <c r="U215" s="117">
        <f t="shared" si="39"/>
        <v>99.985696303924925</v>
      </c>
    </row>
    <row r="216" spans="1:21" ht="181.5" customHeight="1" x14ac:dyDescent="0.25">
      <c r="A216" s="140" t="s">
        <v>119</v>
      </c>
      <c r="B216" s="138" t="s">
        <v>111</v>
      </c>
      <c r="C216" s="115" t="s">
        <v>112</v>
      </c>
      <c r="D216" s="115" t="s">
        <v>108</v>
      </c>
      <c r="E216" s="115" t="s">
        <v>120</v>
      </c>
      <c r="F216" s="113"/>
      <c r="G216" s="113"/>
      <c r="H216" s="137"/>
      <c r="I216" s="114"/>
      <c r="J216" s="134">
        <v>35.4</v>
      </c>
      <c r="K216" s="134">
        <v>35.299999999999997</v>
      </c>
      <c r="L216" s="114">
        <f>K216/J216*100</f>
        <v>99.717514124293785</v>
      </c>
      <c r="M216" s="113"/>
      <c r="N216" s="113"/>
      <c r="O216" s="113"/>
      <c r="P216" s="113"/>
      <c r="Q216" s="113"/>
      <c r="R216" s="113"/>
      <c r="S216" s="118">
        <f t="shared" si="38"/>
        <v>35.4</v>
      </c>
      <c r="T216" s="118">
        <f t="shared" si="38"/>
        <v>35.299999999999997</v>
      </c>
      <c r="U216" s="117">
        <f t="shared" si="39"/>
        <v>99.717514124293785</v>
      </c>
    </row>
    <row r="217" spans="1:21" ht="134.25" customHeight="1" x14ac:dyDescent="0.25">
      <c r="A217" s="140" t="s">
        <v>121</v>
      </c>
      <c r="B217" s="138" t="s">
        <v>111</v>
      </c>
      <c r="C217" s="115" t="s">
        <v>112</v>
      </c>
      <c r="D217" s="115" t="s">
        <v>107</v>
      </c>
      <c r="E217" s="115" t="s">
        <v>122</v>
      </c>
      <c r="F217" s="113"/>
      <c r="G217" s="113"/>
      <c r="H217" s="137"/>
      <c r="I217" s="114"/>
      <c r="J217" s="134">
        <v>166.1</v>
      </c>
      <c r="K217" s="134">
        <v>151.1</v>
      </c>
      <c r="L217" s="114">
        <f>K217/J217*100</f>
        <v>90.969295605057198</v>
      </c>
      <c r="M217" s="113"/>
      <c r="N217" s="113"/>
      <c r="O217" s="113"/>
      <c r="P217" s="113"/>
      <c r="Q217" s="113"/>
      <c r="R217" s="113"/>
      <c r="S217" s="118">
        <f t="shared" si="38"/>
        <v>166.1</v>
      </c>
      <c r="T217" s="118">
        <f t="shared" si="38"/>
        <v>151.1</v>
      </c>
      <c r="U217" s="117">
        <f t="shared" si="39"/>
        <v>90.969295605057198</v>
      </c>
    </row>
    <row r="218" spans="1:21" ht="132.75" customHeight="1" x14ac:dyDescent="0.25">
      <c r="A218" s="140" t="s">
        <v>128</v>
      </c>
      <c r="B218" s="138" t="s">
        <v>111</v>
      </c>
      <c r="C218" s="115" t="s">
        <v>112</v>
      </c>
      <c r="D218" s="115" t="s">
        <v>108</v>
      </c>
      <c r="E218" s="115" t="s">
        <v>129</v>
      </c>
      <c r="F218" s="113"/>
      <c r="G218" s="113"/>
      <c r="H218" s="137"/>
      <c r="I218" s="114"/>
      <c r="J218" s="134">
        <v>3321.3</v>
      </c>
      <c r="K218" s="134">
        <v>3141.4</v>
      </c>
      <c r="L218" s="114">
        <f>K218/J218*100</f>
        <v>94.58344624092976</v>
      </c>
      <c r="M218" s="113"/>
      <c r="N218" s="113"/>
      <c r="O218" s="113"/>
      <c r="P218" s="113"/>
      <c r="Q218" s="113"/>
      <c r="R218" s="113"/>
      <c r="S218" s="118">
        <f t="shared" si="38"/>
        <v>3321.3</v>
      </c>
      <c r="T218" s="118">
        <f t="shared" si="38"/>
        <v>3141.4</v>
      </c>
      <c r="U218" s="117">
        <f t="shared" si="39"/>
        <v>94.58344624092976</v>
      </c>
    </row>
    <row r="219" spans="1:21" ht="90.75" customHeight="1" x14ac:dyDescent="0.25">
      <c r="A219" s="138" t="s">
        <v>123</v>
      </c>
      <c r="B219" s="138" t="s">
        <v>111</v>
      </c>
      <c r="C219" s="115" t="s">
        <v>112</v>
      </c>
      <c r="D219" s="115" t="s">
        <v>47</v>
      </c>
      <c r="E219" s="115" t="s">
        <v>610</v>
      </c>
      <c r="F219" s="113"/>
      <c r="G219" s="134">
        <v>51616.1</v>
      </c>
      <c r="H219" s="134">
        <v>50590.1</v>
      </c>
      <c r="I219" s="114">
        <f>H219/G219*100</f>
        <v>98.012248116382295</v>
      </c>
      <c r="J219" s="113"/>
      <c r="K219" s="113"/>
      <c r="L219" s="114"/>
      <c r="M219" s="113"/>
      <c r="N219" s="113"/>
      <c r="O219" s="113"/>
      <c r="P219" s="113"/>
      <c r="Q219" s="113"/>
      <c r="R219" s="113"/>
      <c r="S219" s="118">
        <f t="shared" si="38"/>
        <v>51616.1</v>
      </c>
      <c r="T219" s="118">
        <f t="shared" si="38"/>
        <v>50590.1</v>
      </c>
      <c r="U219" s="117">
        <f t="shared" si="39"/>
        <v>98.012248116382295</v>
      </c>
    </row>
    <row r="220" spans="1:21" ht="92.25" customHeight="1" x14ac:dyDescent="0.25">
      <c r="A220" s="138" t="s">
        <v>306</v>
      </c>
      <c r="B220" s="138" t="s">
        <v>111</v>
      </c>
      <c r="C220" s="115" t="s">
        <v>112</v>
      </c>
      <c r="D220" s="115" t="s">
        <v>47</v>
      </c>
      <c r="E220" s="115" t="s">
        <v>611</v>
      </c>
      <c r="F220" s="113"/>
      <c r="G220" s="134">
        <v>745.2</v>
      </c>
      <c r="H220" s="141">
        <v>659.4</v>
      </c>
      <c r="I220" s="114">
        <f>H220/G220*100</f>
        <v>88.486312399355867</v>
      </c>
      <c r="J220" s="113"/>
      <c r="K220" s="113"/>
      <c r="L220" s="114"/>
      <c r="M220" s="113"/>
      <c r="N220" s="113"/>
      <c r="O220" s="113"/>
      <c r="P220" s="113"/>
      <c r="Q220" s="113"/>
      <c r="R220" s="113"/>
      <c r="S220" s="118">
        <f t="shared" si="38"/>
        <v>745.2</v>
      </c>
      <c r="T220" s="118">
        <f t="shared" si="38"/>
        <v>659.4</v>
      </c>
      <c r="U220" s="117">
        <f t="shared" si="39"/>
        <v>88.486312399355867</v>
      </c>
    </row>
    <row r="221" spans="1:21" ht="78" customHeight="1" x14ac:dyDescent="0.25">
      <c r="A221" s="138" t="s">
        <v>307</v>
      </c>
      <c r="B221" s="138" t="s">
        <v>111</v>
      </c>
      <c r="C221" s="115" t="s">
        <v>112</v>
      </c>
      <c r="D221" s="115" t="s">
        <v>47</v>
      </c>
      <c r="E221" s="115" t="s">
        <v>612</v>
      </c>
      <c r="F221" s="113"/>
      <c r="G221" s="134">
        <v>0</v>
      </c>
      <c r="H221" s="141">
        <v>0</v>
      </c>
      <c r="I221" s="114">
        <v>0</v>
      </c>
      <c r="J221" s="113"/>
      <c r="K221" s="113"/>
      <c r="L221" s="114"/>
      <c r="M221" s="113"/>
      <c r="N221" s="113"/>
      <c r="O221" s="113"/>
      <c r="P221" s="113"/>
      <c r="Q221" s="113"/>
      <c r="R221" s="113"/>
      <c r="S221" s="118">
        <f t="shared" si="38"/>
        <v>0</v>
      </c>
      <c r="T221" s="118">
        <f t="shared" si="38"/>
        <v>0</v>
      </c>
      <c r="U221" s="117"/>
    </row>
    <row r="222" spans="1:21" ht="94.5" customHeight="1" x14ac:dyDescent="0.25">
      <c r="A222" s="138" t="s">
        <v>130</v>
      </c>
      <c r="B222" s="138" t="s">
        <v>111</v>
      </c>
      <c r="C222" s="115" t="s">
        <v>112</v>
      </c>
      <c r="D222" s="115" t="s">
        <v>47</v>
      </c>
      <c r="E222" s="115" t="s">
        <v>613</v>
      </c>
      <c r="F222" s="113"/>
      <c r="G222" s="134">
        <v>13.2</v>
      </c>
      <c r="H222" s="141">
        <v>10.199999999999999</v>
      </c>
      <c r="I222" s="114">
        <f>H222/G222*100</f>
        <v>77.272727272727266</v>
      </c>
      <c r="J222" s="113"/>
      <c r="K222" s="113"/>
      <c r="L222" s="114"/>
      <c r="M222" s="113"/>
      <c r="N222" s="113"/>
      <c r="O222" s="113"/>
      <c r="P222" s="113"/>
      <c r="Q222" s="113"/>
      <c r="R222" s="113"/>
      <c r="S222" s="118">
        <f t="shared" si="38"/>
        <v>13.2</v>
      </c>
      <c r="T222" s="118">
        <f t="shared" si="38"/>
        <v>10.199999999999999</v>
      </c>
      <c r="U222" s="117">
        <f t="shared" si="39"/>
        <v>77.272727272727266</v>
      </c>
    </row>
    <row r="223" spans="1:21" ht="147" customHeight="1" x14ac:dyDescent="0.25">
      <c r="A223" s="138" t="s">
        <v>614</v>
      </c>
      <c r="B223" s="138" t="s">
        <v>111</v>
      </c>
      <c r="C223" s="115" t="s">
        <v>112</v>
      </c>
      <c r="D223" s="115" t="s">
        <v>47</v>
      </c>
      <c r="E223" s="115" t="s">
        <v>615</v>
      </c>
      <c r="F223" s="113"/>
      <c r="G223" s="134"/>
      <c r="H223" s="141"/>
      <c r="I223" s="114"/>
      <c r="J223" s="134">
        <v>1800</v>
      </c>
      <c r="K223" s="141">
        <v>1800</v>
      </c>
      <c r="L223" s="114">
        <f>K223/J223*100</f>
        <v>100</v>
      </c>
      <c r="M223" s="113"/>
      <c r="N223" s="113"/>
      <c r="O223" s="113"/>
      <c r="P223" s="113"/>
      <c r="Q223" s="113"/>
      <c r="R223" s="113"/>
      <c r="S223" s="118">
        <f t="shared" si="38"/>
        <v>1800</v>
      </c>
      <c r="T223" s="118">
        <f t="shared" si="38"/>
        <v>1800</v>
      </c>
      <c r="U223" s="117">
        <f t="shared" si="39"/>
        <v>100</v>
      </c>
    </row>
    <row r="224" spans="1:21" ht="133.5" customHeight="1" x14ac:dyDescent="0.25">
      <c r="A224" s="138" t="s">
        <v>616</v>
      </c>
      <c r="B224" s="138" t="s">
        <v>111</v>
      </c>
      <c r="C224" s="115" t="s">
        <v>112</v>
      </c>
      <c r="D224" s="115" t="s">
        <v>47</v>
      </c>
      <c r="E224" s="115" t="s">
        <v>617</v>
      </c>
      <c r="F224" s="113"/>
      <c r="G224" s="134">
        <v>18.2</v>
      </c>
      <c r="H224" s="141">
        <v>18.2</v>
      </c>
      <c r="I224" s="114">
        <f>H224/G224*100</f>
        <v>100</v>
      </c>
      <c r="J224" s="113"/>
      <c r="K224" s="113"/>
      <c r="L224" s="114"/>
      <c r="M224" s="113"/>
      <c r="N224" s="113"/>
      <c r="O224" s="113"/>
      <c r="P224" s="113"/>
      <c r="Q224" s="113"/>
      <c r="R224" s="113"/>
      <c r="S224" s="118">
        <f t="shared" si="38"/>
        <v>18.2</v>
      </c>
      <c r="T224" s="118">
        <f t="shared" si="38"/>
        <v>18.2</v>
      </c>
      <c r="U224" s="117">
        <f>T224/S224*100</f>
        <v>100</v>
      </c>
    </row>
    <row r="225" spans="1:21" ht="135.75" customHeight="1" x14ac:dyDescent="0.25">
      <c r="A225" s="138" t="s">
        <v>618</v>
      </c>
      <c r="B225" s="138" t="s">
        <v>111</v>
      </c>
      <c r="C225" s="115" t="s">
        <v>112</v>
      </c>
      <c r="D225" s="115" t="s">
        <v>47</v>
      </c>
      <c r="E225" s="115" t="s">
        <v>619</v>
      </c>
      <c r="F225" s="113"/>
      <c r="G225" s="134">
        <v>41.2</v>
      </c>
      <c r="H225" s="141">
        <v>40.4</v>
      </c>
      <c r="I225" s="114">
        <f>H225/G225*100</f>
        <v>98.058252427184456</v>
      </c>
      <c r="J225" s="134">
        <v>203.6</v>
      </c>
      <c r="K225" s="141">
        <v>199.4</v>
      </c>
      <c r="L225" s="114">
        <f>K225/J225*100</f>
        <v>97.937131630648338</v>
      </c>
      <c r="M225" s="134">
        <v>3788</v>
      </c>
      <c r="N225" s="141">
        <v>3788</v>
      </c>
      <c r="O225" s="114">
        <f>N225/M225*100</f>
        <v>100</v>
      </c>
      <c r="P225" s="113"/>
      <c r="Q225" s="113"/>
      <c r="R225" s="113"/>
      <c r="S225" s="118">
        <f t="shared" si="38"/>
        <v>4032.8</v>
      </c>
      <c r="T225" s="118">
        <f t="shared" si="38"/>
        <v>4027.8</v>
      </c>
      <c r="U225" s="117"/>
    </row>
    <row r="226" spans="1:21" ht="107.25" customHeight="1" x14ac:dyDescent="0.25">
      <c r="A226" s="138" t="s">
        <v>114</v>
      </c>
      <c r="B226" s="138" t="s">
        <v>111</v>
      </c>
      <c r="C226" s="115" t="s">
        <v>112</v>
      </c>
      <c r="D226" s="115" t="s">
        <v>47</v>
      </c>
      <c r="E226" s="115" t="s">
        <v>305</v>
      </c>
      <c r="F226" s="113"/>
      <c r="G226" s="134">
        <v>4534.8999999999996</v>
      </c>
      <c r="H226" s="142">
        <v>4531.3999999999996</v>
      </c>
      <c r="I226" s="114">
        <f>H226/G226*100</f>
        <v>99.922820789874095</v>
      </c>
      <c r="J226" s="113"/>
      <c r="K226" s="113"/>
      <c r="L226" s="114"/>
      <c r="M226" s="113"/>
      <c r="N226" s="113"/>
      <c r="O226" s="113"/>
      <c r="P226" s="113"/>
      <c r="Q226" s="113"/>
      <c r="R226" s="113"/>
      <c r="S226" s="118">
        <f t="shared" si="38"/>
        <v>4534.8999999999996</v>
      </c>
      <c r="T226" s="118">
        <f t="shared" si="38"/>
        <v>4531.3999999999996</v>
      </c>
      <c r="U226" s="117">
        <f t="shared" si="39"/>
        <v>99.922820789874095</v>
      </c>
    </row>
    <row r="227" spans="1:21" ht="95.25" customHeight="1" x14ac:dyDescent="0.25">
      <c r="A227" s="138" t="s">
        <v>308</v>
      </c>
      <c r="B227" s="138" t="s">
        <v>111</v>
      </c>
      <c r="C227" s="115" t="s">
        <v>112</v>
      </c>
      <c r="D227" s="115" t="s">
        <v>47</v>
      </c>
      <c r="E227" s="115" t="s">
        <v>309</v>
      </c>
      <c r="F227" s="113"/>
      <c r="G227" s="134"/>
      <c r="H227" s="141"/>
      <c r="I227" s="114"/>
      <c r="J227" s="113"/>
      <c r="K227" s="113"/>
      <c r="L227" s="114"/>
      <c r="M227" s="134">
        <v>10820</v>
      </c>
      <c r="N227" s="141">
        <v>10620</v>
      </c>
      <c r="O227" s="114">
        <f>N227/M227*100</f>
        <v>98.151571164510159</v>
      </c>
      <c r="P227" s="113"/>
      <c r="Q227" s="113"/>
      <c r="R227" s="113"/>
      <c r="S227" s="118">
        <f t="shared" si="38"/>
        <v>10820</v>
      </c>
      <c r="T227" s="118">
        <f t="shared" si="38"/>
        <v>10620</v>
      </c>
      <c r="U227" s="117">
        <f>T227/S227*100</f>
        <v>98.151571164510159</v>
      </c>
    </row>
    <row r="228" spans="1:21" ht="212.25" customHeight="1" x14ac:dyDescent="0.25">
      <c r="A228" s="138" t="s">
        <v>126</v>
      </c>
      <c r="B228" s="138" t="s">
        <v>111</v>
      </c>
      <c r="C228" s="115" t="s">
        <v>112</v>
      </c>
      <c r="D228" s="115" t="s">
        <v>47</v>
      </c>
      <c r="E228" s="115" t="s">
        <v>127</v>
      </c>
      <c r="F228" s="113"/>
      <c r="G228" s="134"/>
      <c r="H228" s="141"/>
      <c r="I228" s="114"/>
      <c r="J228" s="134">
        <v>15852.6</v>
      </c>
      <c r="K228" s="134">
        <v>15771.7</v>
      </c>
      <c r="L228" s="114">
        <f>K228/J228*100</f>
        <v>99.489673618207746</v>
      </c>
      <c r="M228" s="113"/>
      <c r="N228" s="113"/>
      <c r="O228" s="113"/>
      <c r="P228" s="113"/>
      <c r="Q228" s="113"/>
      <c r="R228" s="113"/>
      <c r="S228" s="118">
        <f t="shared" si="38"/>
        <v>15852.6</v>
      </c>
      <c r="T228" s="118">
        <f t="shared" si="38"/>
        <v>15771.7</v>
      </c>
      <c r="U228" s="117">
        <f t="shared" si="39"/>
        <v>99.489673618207746</v>
      </c>
    </row>
    <row r="229" spans="1:21" ht="105.75" customHeight="1" x14ac:dyDescent="0.25">
      <c r="A229" s="138" t="s">
        <v>310</v>
      </c>
      <c r="B229" s="138" t="s">
        <v>111</v>
      </c>
      <c r="C229" s="115" t="s">
        <v>112</v>
      </c>
      <c r="D229" s="115" t="s">
        <v>47</v>
      </c>
      <c r="E229" s="115" t="s">
        <v>131</v>
      </c>
      <c r="F229" s="113"/>
      <c r="G229" s="134"/>
      <c r="H229" s="137"/>
      <c r="I229" s="114"/>
      <c r="J229" s="134">
        <v>1020</v>
      </c>
      <c r="K229" s="134">
        <v>1020</v>
      </c>
      <c r="L229" s="114">
        <f>K229/J229*100</f>
        <v>100</v>
      </c>
      <c r="M229" s="113"/>
      <c r="N229" s="113"/>
      <c r="O229" s="113"/>
      <c r="P229" s="113"/>
      <c r="Q229" s="113"/>
      <c r="R229" s="113"/>
      <c r="S229" s="118">
        <f t="shared" si="38"/>
        <v>1020</v>
      </c>
      <c r="T229" s="118">
        <f t="shared" si="38"/>
        <v>1020</v>
      </c>
      <c r="U229" s="117">
        <f t="shared" si="39"/>
        <v>100</v>
      </c>
    </row>
    <row r="230" spans="1:21" ht="121.5" customHeight="1" x14ac:dyDescent="0.25">
      <c r="A230" s="242" t="s">
        <v>311</v>
      </c>
      <c r="B230" s="138" t="s">
        <v>111</v>
      </c>
      <c r="C230" s="115" t="s">
        <v>112</v>
      </c>
      <c r="D230" s="115" t="s">
        <v>47</v>
      </c>
      <c r="E230" s="115" t="s">
        <v>277</v>
      </c>
      <c r="F230" s="113"/>
      <c r="G230" s="134">
        <v>113.4</v>
      </c>
      <c r="H230" s="141">
        <v>113.4</v>
      </c>
      <c r="I230" s="114">
        <f>H230/G230*100</f>
        <v>100</v>
      </c>
      <c r="J230" s="113"/>
      <c r="K230" s="113"/>
      <c r="L230" s="114"/>
      <c r="M230" s="113"/>
      <c r="N230" s="113"/>
      <c r="O230" s="113"/>
      <c r="P230" s="113"/>
      <c r="Q230" s="113"/>
      <c r="R230" s="113"/>
      <c r="S230" s="118">
        <f t="shared" si="38"/>
        <v>113.4</v>
      </c>
      <c r="T230" s="118">
        <f t="shared" si="38"/>
        <v>113.4</v>
      </c>
      <c r="U230" s="117">
        <f>T230/S230*100</f>
        <v>100</v>
      </c>
    </row>
    <row r="231" spans="1:21" ht="174" customHeight="1" x14ac:dyDescent="0.25">
      <c r="A231" s="138" t="s">
        <v>124</v>
      </c>
      <c r="B231" s="138" t="s">
        <v>111</v>
      </c>
      <c r="C231" s="115" t="s">
        <v>112</v>
      </c>
      <c r="D231" s="115" t="s">
        <v>47</v>
      </c>
      <c r="E231" s="115" t="s">
        <v>125</v>
      </c>
      <c r="F231" s="113"/>
      <c r="G231" s="134"/>
      <c r="H231" s="141"/>
      <c r="I231" s="114"/>
      <c r="J231" s="134">
        <f>102298.1</f>
        <v>102298.1</v>
      </c>
      <c r="K231" s="134">
        <f>102233.7</f>
        <v>102233.7</v>
      </c>
      <c r="L231" s="134">
        <f>K231/J231*100</f>
        <v>99.937046729118123</v>
      </c>
      <c r="M231" s="113"/>
      <c r="N231" s="113"/>
      <c r="O231" s="113"/>
      <c r="P231" s="113"/>
      <c r="Q231" s="113"/>
      <c r="R231" s="113"/>
      <c r="S231" s="118">
        <f t="shared" si="38"/>
        <v>102298.1</v>
      </c>
      <c r="T231" s="118">
        <f t="shared" si="38"/>
        <v>102233.7</v>
      </c>
      <c r="U231" s="117">
        <f t="shared" si="39"/>
        <v>99.937046729118123</v>
      </c>
    </row>
    <row r="232" spans="1:21" ht="120" customHeight="1" x14ac:dyDescent="0.25">
      <c r="A232" s="138" t="s">
        <v>300</v>
      </c>
      <c r="B232" s="138" t="s">
        <v>111</v>
      </c>
      <c r="C232" s="115" t="s">
        <v>112</v>
      </c>
      <c r="D232" s="115" t="s">
        <v>47</v>
      </c>
      <c r="E232" s="115" t="s">
        <v>275</v>
      </c>
      <c r="F232" s="113"/>
      <c r="G232" s="134"/>
      <c r="H232" s="141"/>
      <c r="I232" s="114"/>
      <c r="J232" s="134">
        <f>3152.1+5040.8</f>
        <v>8192.9</v>
      </c>
      <c r="K232" s="134">
        <f>2936.1+5040.8</f>
        <v>7976.9</v>
      </c>
      <c r="L232" s="134">
        <f>K232/J232*100</f>
        <v>97.363570896752066</v>
      </c>
      <c r="M232" s="113"/>
      <c r="N232" s="113"/>
      <c r="O232" s="113"/>
      <c r="P232" s="113"/>
      <c r="Q232" s="113"/>
      <c r="R232" s="113"/>
      <c r="S232" s="118">
        <f t="shared" si="38"/>
        <v>8192.9</v>
      </c>
      <c r="T232" s="118">
        <f t="shared" si="38"/>
        <v>7976.9</v>
      </c>
      <c r="U232" s="117">
        <f t="shared" si="39"/>
        <v>97.363570896752066</v>
      </c>
    </row>
    <row r="233" spans="1:21" ht="125.25" customHeight="1" x14ac:dyDescent="0.25">
      <c r="A233" s="138" t="s">
        <v>301</v>
      </c>
      <c r="B233" s="138" t="s">
        <v>111</v>
      </c>
      <c r="C233" s="115" t="s">
        <v>112</v>
      </c>
      <c r="D233" s="115" t="s">
        <v>47</v>
      </c>
      <c r="E233" s="115" t="s">
        <v>276</v>
      </c>
      <c r="F233" s="113"/>
      <c r="G233" s="134">
        <f>31.8+560.2</f>
        <v>592</v>
      </c>
      <c r="H233" s="141">
        <f>29.7+560.2</f>
        <v>589.90000000000009</v>
      </c>
      <c r="I233" s="114">
        <f>H233/G233*100</f>
        <v>99.645270270270288</v>
      </c>
      <c r="J233" s="134"/>
      <c r="K233" s="134"/>
      <c r="L233" s="134"/>
      <c r="M233" s="113"/>
      <c r="N233" s="113"/>
      <c r="O233" s="113"/>
      <c r="P233" s="113"/>
      <c r="Q233" s="113"/>
      <c r="R233" s="113"/>
      <c r="S233" s="118">
        <f t="shared" si="38"/>
        <v>592</v>
      </c>
      <c r="T233" s="118">
        <f t="shared" si="38"/>
        <v>589.90000000000009</v>
      </c>
      <c r="U233" s="117">
        <f t="shared" si="39"/>
        <v>99.645270270270288</v>
      </c>
    </row>
    <row r="234" spans="1:21" ht="97.5" customHeight="1" x14ac:dyDescent="0.25">
      <c r="A234" s="140" t="s">
        <v>620</v>
      </c>
      <c r="B234" s="138" t="s">
        <v>111</v>
      </c>
      <c r="C234" s="115" t="s">
        <v>112</v>
      </c>
      <c r="D234" s="115" t="s">
        <v>106</v>
      </c>
      <c r="E234" s="115" t="s">
        <v>621</v>
      </c>
      <c r="F234" s="113"/>
      <c r="G234" s="134">
        <v>80</v>
      </c>
      <c r="H234" s="141">
        <v>80</v>
      </c>
      <c r="I234" s="114">
        <f>H234/G234*100</f>
        <v>100</v>
      </c>
      <c r="J234" s="113"/>
      <c r="K234" s="113"/>
      <c r="L234" s="113"/>
      <c r="M234" s="113"/>
      <c r="N234" s="113"/>
      <c r="O234" s="113"/>
      <c r="P234" s="113"/>
      <c r="Q234" s="113"/>
      <c r="R234" s="113"/>
      <c r="S234" s="118">
        <f t="shared" si="38"/>
        <v>80</v>
      </c>
      <c r="T234" s="118">
        <f t="shared" si="38"/>
        <v>80</v>
      </c>
      <c r="U234" s="117">
        <f t="shared" si="39"/>
        <v>100</v>
      </c>
    </row>
    <row r="235" spans="1:21" ht="96" customHeight="1" x14ac:dyDescent="0.25">
      <c r="A235" s="140" t="s">
        <v>622</v>
      </c>
      <c r="B235" s="138" t="s">
        <v>111</v>
      </c>
      <c r="C235" s="115" t="s">
        <v>112</v>
      </c>
      <c r="D235" s="115" t="s">
        <v>106</v>
      </c>
      <c r="E235" s="115" t="s">
        <v>623</v>
      </c>
      <c r="F235" s="113"/>
      <c r="G235" s="134">
        <v>30</v>
      </c>
      <c r="H235" s="141">
        <v>30</v>
      </c>
      <c r="I235" s="114">
        <f>H235/G235*100</f>
        <v>100</v>
      </c>
      <c r="J235" s="113"/>
      <c r="K235" s="113"/>
      <c r="L235" s="113"/>
      <c r="M235" s="113"/>
      <c r="N235" s="113"/>
      <c r="O235" s="113"/>
      <c r="P235" s="113"/>
      <c r="Q235" s="113"/>
      <c r="R235" s="113"/>
      <c r="S235" s="118">
        <f t="shared" si="38"/>
        <v>30</v>
      </c>
      <c r="T235" s="118">
        <f t="shared" si="38"/>
        <v>30</v>
      </c>
      <c r="U235" s="117"/>
    </row>
    <row r="236" spans="1:21" ht="91.5" customHeight="1" x14ac:dyDescent="0.25">
      <c r="A236" s="138" t="s">
        <v>624</v>
      </c>
      <c r="B236" s="138" t="s">
        <v>111</v>
      </c>
      <c r="C236" s="115" t="s">
        <v>112</v>
      </c>
      <c r="D236" s="115" t="s">
        <v>106</v>
      </c>
      <c r="E236" s="115" t="s">
        <v>625</v>
      </c>
      <c r="F236" s="113"/>
      <c r="G236" s="134">
        <v>30</v>
      </c>
      <c r="H236" s="141">
        <v>30</v>
      </c>
      <c r="I236" s="114">
        <f>H236/G236*100</f>
        <v>100</v>
      </c>
      <c r="J236" s="113"/>
      <c r="K236" s="113"/>
      <c r="L236" s="113"/>
      <c r="M236" s="113"/>
      <c r="N236" s="113"/>
      <c r="O236" s="113"/>
      <c r="P236" s="113"/>
      <c r="Q236" s="113"/>
      <c r="R236" s="113"/>
      <c r="S236" s="118">
        <f t="shared" si="38"/>
        <v>30</v>
      </c>
      <c r="T236" s="118">
        <f t="shared" si="38"/>
        <v>30</v>
      </c>
      <c r="U236" s="117">
        <f t="shared" si="39"/>
        <v>100</v>
      </c>
    </row>
    <row r="237" spans="1:21" ht="99" customHeight="1" x14ac:dyDescent="0.25">
      <c r="A237" s="138" t="s">
        <v>278</v>
      </c>
      <c r="B237" s="138" t="s">
        <v>111</v>
      </c>
      <c r="C237" s="115" t="s">
        <v>112</v>
      </c>
      <c r="D237" s="115" t="s">
        <v>132</v>
      </c>
      <c r="E237" s="115" t="s">
        <v>279</v>
      </c>
      <c r="F237" s="113"/>
      <c r="G237" s="134"/>
      <c r="H237" s="141"/>
      <c r="I237" s="114"/>
      <c r="J237" s="134">
        <v>1337.5</v>
      </c>
      <c r="K237" s="141">
        <v>1337.4</v>
      </c>
      <c r="L237" s="134">
        <f>K237/J237*100</f>
        <v>99.99252336448599</v>
      </c>
      <c r="M237" s="113"/>
      <c r="N237" s="113"/>
      <c r="O237" s="113"/>
      <c r="P237" s="113"/>
      <c r="Q237" s="113"/>
      <c r="R237" s="113"/>
      <c r="S237" s="118">
        <f t="shared" si="38"/>
        <v>1337.5</v>
      </c>
      <c r="T237" s="118">
        <f t="shared" si="38"/>
        <v>1337.4</v>
      </c>
      <c r="U237" s="117">
        <f t="shared" si="39"/>
        <v>99.99252336448599</v>
      </c>
    </row>
    <row r="238" spans="1:21" ht="96.75" customHeight="1" x14ac:dyDescent="0.25">
      <c r="A238" s="138" t="s">
        <v>312</v>
      </c>
      <c r="B238" s="138" t="s">
        <v>111</v>
      </c>
      <c r="C238" s="115" t="s">
        <v>112</v>
      </c>
      <c r="D238" s="115" t="s">
        <v>132</v>
      </c>
      <c r="E238" s="115" t="s">
        <v>303</v>
      </c>
      <c r="F238" s="113"/>
      <c r="G238" s="134">
        <v>247.8</v>
      </c>
      <c r="H238" s="141">
        <v>247</v>
      </c>
      <c r="I238" s="114">
        <f>H238/G238*100</f>
        <v>99.677158999192898</v>
      </c>
      <c r="J238" s="113"/>
      <c r="K238" s="113"/>
      <c r="L238" s="113"/>
      <c r="M238" s="113"/>
      <c r="N238" s="113"/>
      <c r="O238" s="113"/>
      <c r="P238" s="113"/>
      <c r="Q238" s="113"/>
      <c r="R238" s="113"/>
      <c r="S238" s="118">
        <f t="shared" si="38"/>
        <v>247.8</v>
      </c>
      <c r="T238" s="118">
        <f t="shared" si="38"/>
        <v>247</v>
      </c>
      <c r="U238" s="117">
        <f t="shared" si="39"/>
        <v>99.677158999192898</v>
      </c>
    </row>
    <row r="239" spans="1:21" ht="93.75" customHeight="1" x14ac:dyDescent="0.25">
      <c r="A239" s="138" t="s">
        <v>626</v>
      </c>
      <c r="B239" s="138" t="s">
        <v>111</v>
      </c>
      <c r="C239" s="115" t="s">
        <v>112</v>
      </c>
      <c r="D239" s="115" t="s">
        <v>132</v>
      </c>
      <c r="E239" s="115" t="s">
        <v>627</v>
      </c>
      <c r="F239" s="113"/>
      <c r="G239" s="134">
        <v>50</v>
      </c>
      <c r="H239" s="141">
        <v>50</v>
      </c>
      <c r="I239" s="114">
        <f>H239/G239*100</f>
        <v>100</v>
      </c>
      <c r="J239" s="113"/>
      <c r="K239" s="113"/>
      <c r="L239" s="113"/>
      <c r="M239" s="113"/>
      <c r="N239" s="113"/>
      <c r="O239" s="113"/>
      <c r="P239" s="113"/>
      <c r="Q239" s="113"/>
      <c r="R239" s="113"/>
      <c r="S239" s="118">
        <f t="shared" si="38"/>
        <v>50</v>
      </c>
      <c r="T239" s="118">
        <f t="shared" si="38"/>
        <v>50</v>
      </c>
      <c r="U239" s="117">
        <f t="shared" si="39"/>
        <v>100</v>
      </c>
    </row>
    <row r="240" spans="1:21" ht="91.5" customHeight="1" x14ac:dyDescent="0.25">
      <c r="A240" s="138" t="s">
        <v>628</v>
      </c>
      <c r="B240" s="138" t="s">
        <v>111</v>
      </c>
      <c r="C240" s="115" t="s">
        <v>112</v>
      </c>
      <c r="D240" s="115" t="s">
        <v>132</v>
      </c>
      <c r="E240" s="115" t="s">
        <v>629</v>
      </c>
      <c r="F240" s="113"/>
      <c r="G240" s="134">
        <v>20</v>
      </c>
      <c r="H240" s="141">
        <v>20</v>
      </c>
      <c r="I240" s="114">
        <f>H240/G240*100</f>
        <v>100</v>
      </c>
      <c r="J240" s="113"/>
      <c r="K240" s="113"/>
      <c r="L240" s="113"/>
      <c r="M240" s="113"/>
      <c r="N240" s="113"/>
      <c r="O240" s="113"/>
      <c r="P240" s="113"/>
      <c r="Q240" s="113"/>
      <c r="R240" s="113"/>
      <c r="S240" s="118">
        <f t="shared" si="38"/>
        <v>20</v>
      </c>
      <c r="T240" s="118">
        <f t="shared" si="38"/>
        <v>20</v>
      </c>
      <c r="U240" s="117">
        <f t="shared" si="39"/>
        <v>100</v>
      </c>
    </row>
    <row r="241" spans="1:21" ht="134.25" customHeight="1" x14ac:dyDescent="0.25">
      <c r="A241" s="138" t="s">
        <v>630</v>
      </c>
      <c r="B241" s="138" t="s">
        <v>111</v>
      </c>
      <c r="C241" s="115" t="s">
        <v>112</v>
      </c>
      <c r="D241" s="115" t="s">
        <v>106</v>
      </c>
      <c r="E241" s="115" t="s">
        <v>631</v>
      </c>
      <c r="F241" s="113"/>
      <c r="G241" s="134"/>
      <c r="H241" s="141"/>
      <c r="I241" s="114"/>
      <c r="J241" s="134">
        <v>259.7</v>
      </c>
      <c r="K241" s="141">
        <v>258.7</v>
      </c>
      <c r="L241" s="134">
        <f>K241/J241*100</f>
        <v>99.614940315748939</v>
      </c>
      <c r="M241" s="113"/>
      <c r="N241" s="113"/>
      <c r="O241" s="113"/>
      <c r="P241" s="113"/>
      <c r="Q241" s="113"/>
      <c r="R241" s="113"/>
      <c r="S241" s="118">
        <f t="shared" si="38"/>
        <v>259.7</v>
      </c>
      <c r="T241" s="118">
        <f t="shared" si="38"/>
        <v>258.7</v>
      </c>
      <c r="U241" s="117"/>
    </row>
    <row r="242" spans="1:21" ht="213.75" customHeight="1" x14ac:dyDescent="0.25">
      <c r="A242" s="138" t="s">
        <v>313</v>
      </c>
      <c r="B242" s="138" t="s">
        <v>111</v>
      </c>
      <c r="C242" s="115" t="s">
        <v>112</v>
      </c>
      <c r="D242" s="115" t="s">
        <v>302</v>
      </c>
      <c r="E242" s="115" t="s">
        <v>125</v>
      </c>
      <c r="F242" s="113"/>
      <c r="G242" s="134"/>
      <c r="H242" s="141"/>
      <c r="I242" s="114"/>
      <c r="J242" s="134">
        <v>4502.8</v>
      </c>
      <c r="K242" s="141">
        <v>4502.3999999999996</v>
      </c>
      <c r="L242" s="134">
        <f>K242/J242*100</f>
        <v>99.991116638536013</v>
      </c>
      <c r="M242" s="113"/>
      <c r="N242" s="113"/>
      <c r="O242" s="113"/>
      <c r="P242" s="113"/>
      <c r="Q242" s="113"/>
      <c r="R242" s="113"/>
      <c r="S242" s="118">
        <f t="shared" si="38"/>
        <v>4502.8</v>
      </c>
      <c r="T242" s="118">
        <f t="shared" si="38"/>
        <v>4502.3999999999996</v>
      </c>
      <c r="U242" s="117">
        <f t="shared" si="39"/>
        <v>99.991116638536013</v>
      </c>
    </row>
    <row r="243" spans="1:21" ht="99" customHeight="1" x14ac:dyDescent="0.25">
      <c r="A243" s="138" t="s">
        <v>314</v>
      </c>
      <c r="B243" s="138" t="s">
        <v>111</v>
      </c>
      <c r="C243" s="115" t="s">
        <v>112</v>
      </c>
      <c r="D243" s="115" t="s">
        <v>302</v>
      </c>
      <c r="E243" s="115" t="s">
        <v>632</v>
      </c>
      <c r="F243" s="113"/>
      <c r="G243" s="134">
        <v>1195.3</v>
      </c>
      <c r="H243" s="134">
        <v>1195.3</v>
      </c>
      <c r="I243" s="114">
        <f>H243/G243*100</f>
        <v>100</v>
      </c>
      <c r="J243" s="113"/>
      <c r="K243" s="113"/>
      <c r="L243" s="113"/>
      <c r="M243" s="113"/>
      <c r="N243" s="113"/>
      <c r="O243" s="113"/>
      <c r="P243" s="113"/>
      <c r="Q243" s="113"/>
      <c r="R243" s="113"/>
      <c r="S243" s="118">
        <f t="shared" si="38"/>
        <v>1195.3</v>
      </c>
      <c r="T243" s="118">
        <f t="shared" si="38"/>
        <v>1195.3</v>
      </c>
      <c r="U243" s="117">
        <f t="shared" si="39"/>
        <v>100</v>
      </c>
    </row>
    <row r="244" spans="1:21" ht="96.75" customHeight="1" x14ac:dyDescent="0.25">
      <c r="A244" s="138" t="s">
        <v>315</v>
      </c>
      <c r="B244" s="138" t="s">
        <v>111</v>
      </c>
      <c r="C244" s="115" t="s">
        <v>112</v>
      </c>
      <c r="D244" s="115" t="s">
        <v>302</v>
      </c>
      <c r="E244" s="115" t="s">
        <v>610</v>
      </c>
      <c r="F244" s="113"/>
      <c r="G244" s="134">
        <v>8075.8</v>
      </c>
      <c r="H244" s="141">
        <v>8075.8</v>
      </c>
      <c r="I244" s="114">
        <f>H244/G244*100</f>
        <v>100</v>
      </c>
      <c r="J244" s="113"/>
      <c r="K244" s="113"/>
      <c r="L244" s="113"/>
      <c r="M244" s="113"/>
      <c r="N244" s="113"/>
      <c r="O244" s="113"/>
      <c r="P244" s="113"/>
      <c r="Q244" s="113"/>
      <c r="R244" s="113"/>
      <c r="S244" s="118">
        <f t="shared" si="38"/>
        <v>8075.8</v>
      </c>
      <c r="T244" s="118">
        <f t="shared" si="38"/>
        <v>8075.8</v>
      </c>
      <c r="U244" s="117">
        <f t="shared" si="39"/>
        <v>100</v>
      </c>
    </row>
    <row r="245" spans="1:21" ht="113.25" customHeight="1" x14ac:dyDescent="0.25">
      <c r="A245" s="143" t="s">
        <v>633</v>
      </c>
      <c r="B245" s="138" t="s">
        <v>111</v>
      </c>
      <c r="C245" s="115" t="s">
        <v>112</v>
      </c>
      <c r="D245" s="115" t="s">
        <v>302</v>
      </c>
      <c r="E245" s="115" t="s">
        <v>634</v>
      </c>
      <c r="F245" s="113"/>
      <c r="G245" s="134"/>
      <c r="H245" s="141"/>
      <c r="I245" s="114"/>
      <c r="J245" s="243">
        <v>220.9</v>
      </c>
      <c r="K245" s="243">
        <v>148.80000000000001</v>
      </c>
      <c r="L245" s="114">
        <f>K245/J245*100</f>
        <v>67.360796740606617</v>
      </c>
      <c r="M245" s="113"/>
      <c r="N245" s="113"/>
      <c r="O245" s="113"/>
      <c r="P245" s="113"/>
      <c r="Q245" s="113"/>
      <c r="R245" s="113"/>
      <c r="S245" s="118">
        <f t="shared" si="38"/>
        <v>220.9</v>
      </c>
      <c r="T245" s="118">
        <f t="shared" si="38"/>
        <v>148.80000000000001</v>
      </c>
      <c r="U245" s="117">
        <f t="shared" si="39"/>
        <v>67.360796740606617</v>
      </c>
    </row>
    <row r="246" spans="1:21" ht="114.75" x14ac:dyDescent="0.25">
      <c r="A246" s="143" t="s">
        <v>635</v>
      </c>
      <c r="B246" s="138" t="s">
        <v>111</v>
      </c>
      <c r="C246" s="115" t="s">
        <v>112</v>
      </c>
      <c r="D246" s="115" t="s">
        <v>302</v>
      </c>
      <c r="E246" s="115" t="s">
        <v>636</v>
      </c>
      <c r="F246" s="113"/>
      <c r="G246" s="134">
        <v>21.8</v>
      </c>
      <c r="H246" s="141">
        <v>14.7</v>
      </c>
      <c r="I246" s="114">
        <f>H246/G246*100</f>
        <v>67.431192660550451</v>
      </c>
      <c r="J246" s="113"/>
      <c r="K246" s="113"/>
      <c r="L246" s="113"/>
      <c r="M246" s="113"/>
      <c r="N246" s="113"/>
      <c r="O246" s="113"/>
      <c r="P246" s="113"/>
      <c r="Q246" s="113"/>
      <c r="R246" s="113"/>
      <c r="S246" s="118">
        <f t="shared" si="38"/>
        <v>21.8</v>
      </c>
      <c r="T246" s="118">
        <f t="shared" si="38"/>
        <v>14.7</v>
      </c>
      <c r="U246" s="117">
        <f t="shared" si="39"/>
        <v>67.431192660550451</v>
      </c>
    </row>
    <row r="247" spans="1:21" ht="126" customHeight="1" x14ac:dyDescent="0.25">
      <c r="A247" s="143" t="s">
        <v>637</v>
      </c>
      <c r="B247" s="138" t="s">
        <v>111</v>
      </c>
      <c r="C247" s="115" t="s">
        <v>112</v>
      </c>
      <c r="D247" s="115" t="s">
        <v>302</v>
      </c>
      <c r="E247" s="115" t="s">
        <v>638</v>
      </c>
      <c r="F247" s="113"/>
      <c r="G247" s="134">
        <v>957.1</v>
      </c>
      <c r="H247" s="141">
        <v>957.1</v>
      </c>
      <c r="I247" s="114">
        <f>H247/G247*100</f>
        <v>100</v>
      </c>
      <c r="J247" s="141"/>
      <c r="K247" s="141"/>
      <c r="L247" s="141"/>
      <c r="M247" s="113"/>
      <c r="N247" s="113"/>
      <c r="O247" s="113"/>
      <c r="P247" s="113"/>
      <c r="Q247" s="113"/>
      <c r="R247" s="113"/>
      <c r="S247" s="118">
        <f t="shared" si="38"/>
        <v>957.1</v>
      </c>
      <c r="T247" s="118">
        <f t="shared" si="38"/>
        <v>957.1</v>
      </c>
      <c r="U247" s="117">
        <f t="shared" si="39"/>
        <v>100</v>
      </c>
    </row>
    <row r="248" spans="1:21" ht="127.5" x14ac:dyDescent="0.25">
      <c r="A248" s="138" t="s">
        <v>316</v>
      </c>
      <c r="B248" s="138" t="s">
        <v>111</v>
      </c>
      <c r="C248" s="115" t="s">
        <v>112</v>
      </c>
      <c r="D248" s="115" t="s">
        <v>302</v>
      </c>
      <c r="E248" s="115" t="s">
        <v>305</v>
      </c>
      <c r="F248" s="113"/>
      <c r="G248" s="134">
        <v>277.3</v>
      </c>
      <c r="H248" s="141">
        <v>277.2</v>
      </c>
      <c r="I248" s="114">
        <f>H248/G248*100</f>
        <v>99.963937973314088</v>
      </c>
      <c r="J248" s="113"/>
      <c r="K248" s="113"/>
      <c r="L248" s="144"/>
      <c r="M248" s="113"/>
      <c r="N248" s="113"/>
      <c r="O248" s="113"/>
      <c r="P248" s="113"/>
      <c r="Q248" s="113"/>
      <c r="R248" s="113"/>
      <c r="S248" s="118">
        <f t="shared" si="38"/>
        <v>277.3</v>
      </c>
      <c r="T248" s="118">
        <f t="shared" si="38"/>
        <v>277.2</v>
      </c>
      <c r="U248" s="117">
        <f t="shared" si="39"/>
        <v>99.963937973314088</v>
      </c>
    </row>
    <row r="249" spans="1:21" ht="165.75" x14ac:dyDescent="0.25">
      <c r="A249" s="138" t="s">
        <v>317</v>
      </c>
      <c r="B249" s="138" t="s">
        <v>111</v>
      </c>
      <c r="C249" s="115" t="s">
        <v>112</v>
      </c>
      <c r="D249" s="115" t="s">
        <v>108</v>
      </c>
      <c r="E249" s="115" t="s">
        <v>318</v>
      </c>
      <c r="F249" s="113"/>
      <c r="G249" s="134">
        <v>4.5999999999999996</v>
      </c>
      <c r="H249" s="141">
        <v>2.8</v>
      </c>
      <c r="I249" s="114">
        <f>H249/G249*100</f>
        <v>60.869565217391312</v>
      </c>
      <c r="J249" s="134">
        <v>1318.5</v>
      </c>
      <c r="K249" s="141">
        <v>744.5</v>
      </c>
      <c r="L249" s="114">
        <f>K249/J249*100</f>
        <v>56.465680697762608</v>
      </c>
      <c r="M249" s="134">
        <v>2027.9</v>
      </c>
      <c r="N249" s="141">
        <v>2022.3</v>
      </c>
      <c r="O249" s="114">
        <f>N249/M249*100</f>
        <v>99.723852260959617</v>
      </c>
      <c r="P249" s="113"/>
      <c r="Q249" s="113"/>
      <c r="R249" s="113"/>
      <c r="S249" s="118">
        <f t="shared" si="38"/>
        <v>3351</v>
      </c>
      <c r="T249" s="118">
        <f t="shared" si="38"/>
        <v>2769.6</v>
      </c>
      <c r="U249" s="117">
        <f t="shared" si="39"/>
        <v>82.649955237242608</v>
      </c>
    </row>
    <row r="250" spans="1:21" ht="42" customHeight="1" x14ac:dyDescent="0.25">
      <c r="A250" s="145" t="s">
        <v>280</v>
      </c>
      <c r="B250" s="145"/>
      <c r="C250" s="119"/>
      <c r="D250" s="119"/>
      <c r="E250" s="119"/>
      <c r="F250" s="121"/>
      <c r="G250" s="135">
        <f t="shared" ref="G250:U250" si="40">SUM(G251:G253)</f>
        <v>184.5</v>
      </c>
      <c r="H250" s="146">
        <f t="shared" si="40"/>
        <v>184.5</v>
      </c>
      <c r="I250" s="135">
        <f t="shared" si="40"/>
        <v>300</v>
      </c>
      <c r="J250" s="135">
        <f t="shared" si="40"/>
        <v>0</v>
      </c>
      <c r="K250" s="135">
        <f t="shared" si="40"/>
        <v>0</v>
      </c>
      <c r="L250" s="135">
        <f t="shared" si="40"/>
        <v>0</v>
      </c>
      <c r="M250" s="135">
        <f t="shared" si="40"/>
        <v>0</v>
      </c>
      <c r="N250" s="135">
        <f t="shared" si="40"/>
        <v>0</v>
      </c>
      <c r="O250" s="135">
        <f t="shared" si="40"/>
        <v>0</v>
      </c>
      <c r="P250" s="135">
        <f t="shared" si="40"/>
        <v>0</v>
      </c>
      <c r="Q250" s="135">
        <f t="shared" si="40"/>
        <v>0</v>
      </c>
      <c r="R250" s="135">
        <f t="shared" si="40"/>
        <v>0</v>
      </c>
      <c r="S250" s="135">
        <f t="shared" si="40"/>
        <v>184.5</v>
      </c>
      <c r="T250" s="135">
        <f t="shared" si="40"/>
        <v>184.5</v>
      </c>
      <c r="U250" s="135">
        <f t="shared" si="40"/>
        <v>300</v>
      </c>
    </row>
    <row r="251" spans="1:21" ht="134.25" customHeight="1" x14ac:dyDescent="0.25">
      <c r="A251" s="244" t="s">
        <v>639</v>
      </c>
      <c r="B251" s="138" t="s">
        <v>111</v>
      </c>
      <c r="C251" s="115" t="s">
        <v>112</v>
      </c>
      <c r="D251" s="115" t="s">
        <v>106</v>
      </c>
      <c r="E251" s="115" t="s">
        <v>640</v>
      </c>
      <c r="F251" s="113"/>
      <c r="G251" s="134">
        <v>34.5</v>
      </c>
      <c r="H251" s="141">
        <v>34.5</v>
      </c>
      <c r="I251" s="114">
        <f>H251/G251*100</f>
        <v>100</v>
      </c>
      <c r="J251" s="113"/>
      <c r="K251" s="113"/>
      <c r="L251" s="113"/>
      <c r="M251" s="113"/>
      <c r="N251" s="113"/>
      <c r="O251" s="113"/>
      <c r="P251" s="113"/>
      <c r="Q251" s="113"/>
      <c r="R251" s="113"/>
      <c r="S251" s="118">
        <f t="shared" si="38"/>
        <v>34.5</v>
      </c>
      <c r="T251" s="118">
        <f>H251+K251+N251</f>
        <v>34.5</v>
      </c>
      <c r="U251" s="117">
        <f t="shared" si="39"/>
        <v>100</v>
      </c>
    </row>
    <row r="252" spans="1:21" ht="97.5" customHeight="1" x14ac:dyDescent="0.25">
      <c r="A252" s="138" t="s">
        <v>641</v>
      </c>
      <c r="B252" s="138" t="s">
        <v>111</v>
      </c>
      <c r="C252" s="115" t="s">
        <v>112</v>
      </c>
      <c r="D252" s="115" t="s">
        <v>106</v>
      </c>
      <c r="E252" s="115" t="s">
        <v>642</v>
      </c>
      <c r="F252" s="113"/>
      <c r="G252" s="134">
        <v>18.399999999999999</v>
      </c>
      <c r="H252" s="141">
        <v>18.399999999999999</v>
      </c>
      <c r="I252" s="114">
        <f>H252/G252*100</f>
        <v>100</v>
      </c>
      <c r="J252" s="113"/>
      <c r="K252" s="113"/>
      <c r="L252" s="113"/>
      <c r="M252" s="113"/>
      <c r="N252" s="113"/>
      <c r="O252" s="113"/>
      <c r="P252" s="113"/>
      <c r="Q252" s="113"/>
      <c r="R252" s="113"/>
      <c r="S252" s="118">
        <f t="shared" ref="S252:T263" si="41">G252+J252+M252</f>
        <v>18.399999999999999</v>
      </c>
      <c r="T252" s="118">
        <f>H252+K252+N252</f>
        <v>18.399999999999999</v>
      </c>
      <c r="U252" s="117">
        <f t="shared" si="39"/>
        <v>100</v>
      </c>
    </row>
    <row r="253" spans="1:21" ht="91.5" customHeight="1" x14ac:dyDescent="0.25">
      <c r="A253" s="138" t="s">
        <v>643</v>
      </c>
      <c r="B253" s="138" t="s">
        <v>111</v>
      </c>
      <c r="C253" s="115" t="s">
        <v>112</v>
      </c>
      <c r="D253" s="115" t="s">
        <v>106</v>
      </c>
      <c r="E253" s="115" t="s">
        <v>644</v>
      </c>
      <c r="F253" s="113"/>
      <c r="G253" s="134">
        <v>131.6</v>
      </c>
      <c r="H253" s="141">
        <v>131.6</v>
      </c>
      <c r="I253" s="114">
        <f>H253/G253*100</f>
        <v>100</v>
      </c>
      <c r="J253" s="113"/>
      <c r="K253" s="113"/>
      <c r="L253" s="113"/>
      <c r="M253" s="113"/>
      <c r="N253" s="113"/>
      <c r="O253" s="113"/>
      <c r="P253" s="113"/>
      <c r="Q253" s="113"/>
      <c r="R253" s="113"/>
      <c r="S253" s="118">
        <f t="shared" si="41"/>
        <v>131.6</v>
      </c>
      <c r="T253" s="118">
        <f>H253+K253+N253</f>
        <v>131.6</v>
      </c>
      <c r="U253" s="117">
        <f t="shared" si="39"/>
        <v>100</v>
      </c>
    </row>
    <row r="254" spans="1:21" ht="47.25" customHeight="1" x14ac:dyDescent="0.25">
      <c r="A254" s="145" t="s">
        <v>281</v>
      </c>
      <c r="B254" s="145"/>
      <c r="C254" s="119"/>
      <c r="D254" s="119"/>
      <c r="E254" s="119"/>
      <c r="F254" s="121"/>
      <c r="G254" s="135">
        <f>SUM(G255:G257)</f>
        <v>2361.1999999999998</v>
      </c>
      <c r="H254" s="135">
        <f>SUM(H255:H257)</f>
        <v>0</v>
      </c>
      <c r="I254" s="135">
        <f>SUM(I255:I257)</f>
        <v>0</v>
      </c>
      <c r="J254" s="135">
        <f>SUM(J255:J258)</f>
        <v>1640.2</v>
      </c>
      <c r="K254" s="135">
        <f>SUM(K255:K258)</f>
        <v>1640.2</v>
      </c>
      <c r="L254" s="122">
        <f>K254/J254*100</f>
        <v>100</v>
      </c>
      <c r="M254" s="135">
        <f>SUM(M255:M257)</f>
        <v>0</v>
      </c>
      <c r="N254" s="135">
        <f>SUM(N255:N258)</f>
        <v>0</v>
      </c>
      <c r="O254" s="135">
        <f>SUM(O255:O257)</f>
        <v>0</v>
      </c>
      <c r="P254" s="135">
        <f>SUM(P255:P257)</f>
        <v>0</v>
      </c>
      <c r="Q254" s="135">
        <f>SUM(Q255:Q257)</f>
        <v>0</v>
      </c>
      <c r="R254" s="135">
        <f>SUM(R255:R257)</f>
        <v>0</v>
      </c>
      <c r="S254" s="135">
        <f>SUM(S255:S258)</f>
        <v>4001.3999999999996</v>
      </c>
      <c r="T254" s="135">
        <f>SUM(T255:T258)</f>
        <v>1640.2</v>
      </c>
      <c r="U254" s="123">
        <f t="shared" si="39"/>
        <v>40.990653271355029</v>
      </c>
    </row>
    <row r="255" spans="1:21" ht="132.75" customHeight="1" x14ac:dyDescent="0.25">
      <c r="A255" s="138" t="s">
        <v>133</v>
      </c>
      <c r="B255" s="138" t="s">
        <v>111</v>
      </c>
      <c r="C255" s="115" t="s">
        <v>112</v>
      </c>
      <c r="D255" s="115" t="s">
        <v>106</v>
      </c>
      <c r="E255" s="115" t="s">
        <v>134</v>
      </c>
      <c r="F255" s="113"/>
      <c r="G255" s="134"/>
      <c r="H255" s="134"/>
      <c r="I255" s="114"/>
      <c r="J255" s="134">
        <v>1629.8</v>
      </c>
      <c r="K255" s="134">
        <v>1629.8</v>
      </c>
      <c r="L255" s="134">
        <f>K255/J255*100</f>
        <v>100</v>
      </c>
      <c r="M255" s="113"/>
      <c r="N255" s="113"/>
      <c r="O255" s="113"/>
      <c r="P255" s="113"/>
      <c r="Q255" s="113"/>
      <c r="R255" s="113"/>
      <c r="S255" s="118">
        <f t="shared" si="41"/>
        <v>1629.8</v>
      </c>
      <c r="T255" s="118">
        <f t="shared" si="41"/>
        <v>1629.8</v>
      </c>
      <c r="U255" s="117">
        <f t="shared" si="39"/>
        <v>100</v>
      </c>
    </row>
    <row r="256" spans="1:21" ht="196.5" customHeight="1" x14ac:dyDescent="0.25">
      <c r="A256" s="245" t="s">
        <v>645</v>
      </c>
      <c r="B256" s="138" t="s">
        <v>111</v>
      </c>
      <c r="C256" s="115" t="s">
        <v>112</v>
      </c>
      <c r="D256" s="115" t="s">
        <v>106</v>
      </c>
      <c r="E256" s="115" t="s">
        <v>646</v>
      </c>
      <c r="F256" s="113"/>
      <c r="G256" s="134"/>
      <c r="H256" s="134"/>
      <c r="I256" s="114"/>
      <c r="J256" s="134">
        <v>10.4</v>
      </c>
      <c r="K256" s="134">
        <v>10.4</v>
      </c>
      <c r="L256" s="134">
        <f>K256/J256*100</f>
        <v>100</v>
      </c>
      <c r="M256" s="113"/>
      <c r="N256" s="113"/>
      <c r="O256" s="113"/>
      <c r="P256" s="113"/>
      <c r="Q256" s="113"/>
      <c r="R256" s="113"/>
      <c r="S256" s="118">
        <f t="shared" si="41"/>
        <v>10.4</v>
      </c>
      <c r="T256" s="118">
        <f>H256+K256+N256</f>
        <v>10.4</v>
      </c>
      <c r="U256" s="117">
        <f t="shared" si="39"/>
        <v>100</v>
      </c>
    </row>
    <row r="257" spans="1:21" ht="147.75" customHeight="1" x14ac:dyDescent="0.25">
      <c r="A257" s="138" t="s">
        <v>648</v>
      </c>
      <c r="B257" s="138" t="s">
        <v>23</v>
      </c>
      <c r="C257" s="115" t="s">
        <v>41</v>
      </c>
      <c r="D257" s="115" t="s">
        <v>107</v>
      </c>
      <c r="E257" s="115" t="s">
        <v>649</v>
      </c>
      <c r="F257" s="113"/>
      <c r="G257" s="134">
        <v>2361.1999999999998</v>
      </c>
      <c r="H257" s="134">
        <v>0</v>
      </c>
      <c r="I257" s="114">
        <v>0</v>
      </c>
      <c r="J257" s="134"/>
      <c r="K257" s="134"/>
      <c r="L257" s="114"/>
      <c r="M257" s="134"/>
      <c r="N257" s="134"/>
      <c r="O257" s="134"/>
      <c r="P257" s="113"/>
      <c r="Q257" s="113"/>
      <c r="R257" s="113"/>
      <c r="S257" s="118">
        <f t="shared" si="41"/>
        <v>2361.1999999999998</v>
      </c>
      <c r="T257" s="118">
        <f>H257+K257+N257</f>
        <v>0</v>
      </c>
      <c r="U257" s="117"/>
    </row>
    <row r="258" spans="1:21" ht="147.75" customHeight="1" x14ac:dyDescent="0.25">
      <c r="A258" s="138" t="s">
        <v>319</v>
      </c>
      <c r="B258" s="138" t="s">
        <v>23</v>
      </c>
      <c r="C258" s="115" t="s">
        <v>41</v>
      </c>
      <c r="D258" s="115" t="s">
        <v>107</v>
      </c>
      <c r="E258" s="115" t="s">
        <v>320</v>
      </c>
      <c r="F258" s="113"/>
      <c r="G258" s="134"/>
      <c r="H258" s="134"/>
      <c r="I258" s="114"/>
      <c r="J258" s="134"/>
      <c r="K258" s="134"/>
      <c r="L258" s="114"/>
      <c r="M258" s="112"/>
      <c r="N258" s="112"/>
      <c r="O258" s="113"/>
      <c r="P258" s="113"/>
      <c r="Q258" s="113"/>
      <c r="R258" s="113"/>
      <c r="S258" s="118">
        <f t="shared" si="41"/>
        <v>0</v>
      </c>
      <c r="T258" s="118">
        <f>H258+K258+N258</f>
        <v>0</v>
      </c>
      <c r="U258" s="117"/>
    </row>
    <row r="259" spans="1:21" ht="43.5" customHeight="1" x14ac:dyDescent="0.25">
      <c r="A259" s="147" t="s">
        <v>135</v>
      </c>
      <c r="B259" s="145"/>
      <c r="C259" s="119"/>
      <c r="D259" s="119"/>
      <c r="E259" s="119"/>
      <c r="F259" s="121"/>
      <c r="G259" s="135">
        <f>SUM(G260:G263)</f>
        <v>10497</v>
      </c>
      <c r="H259" s="135">
        <f>SUM(H260:H263)</f>
        <v>10368</v>
      </c>
      <c r="I259" s="135">
        <f>H259/G259*100</f>
        <v>98.77107745070019</v>
      </c>
      <c r="J259" s="135">
        <f t="shared" ref="J259:T259" si="42">SUM(J260:J263)</f>
        <v>0</v>
      </c>
      <c r="K259" s="135">
        <f t="shared" si="42"/>
        <v>0</v>
      </c>
      <c r="L259" s="135">
        <f t="shared" si="42"/>
        <v>0</v>
      </c>
      <c r="M259" s="135">
        <f t="shared" si="42"/>
        <v>0</v>
      </c>
      <c r="N259" s="135">
        <f t="shared" si="42"/>
        <v>0</v>
      </c>
      <c r="O259" s="135">
        <f t="shared" si="42"/>
        <v>0</v>
      </c>
      <c r="P259" s="135">
        <f t="shared" si="42"/>
        <v>0</v>
      </c>
      <c r="Q259" s="135">
        <f t="shared" si="42"/>
        <v>0</v>
      </c>
      <c r="R259" s="135">
        <f t="shared" si="42"/>
        <v>0</v>
      </c>
      <c r="S259" s="135">
        <f t="shared" si="42"/>
        <v>10497</v>
      </c>
      <c r="T259" s="135">
        <f t="shared" si="42"/>
        <v>10368</v>
      </c>
      <c r="U259" s="123">
        <f t="shared" si="39"/>
        <v>98.77107745070019</v>
      </c>
    </row>
    <row r="260" spans="1:21" ht="95.25" customHeight="1" x14ac:dyDescent="0.25">
      <c r="A260" s="138" t="s">
        <v>141</v>
      </c>
      <c r="B260" s="138" t="s">
        <v>111</v>
      </c>
      <c r="C260" s="115" t="s">
        <v>112</v>
      </c>
      <c r="D260" s="115" t="s">
        <v>106</v>
      </c>
      <c r="E260" s="115" t="s">
        <v>647</v>
      </c>
      <c r="F260" s="113"/>
      <c r="G260" s="134">
        <v>80</v>
      </c>
      <c r="H260" s="134">
        <v>80</v>
      </c>
      <c r="I260" s="134">
        <f>H260/G260*100</f>
        <v>100</v>
      </c>
      <c r="J260" s="113"/>
      <c r="K260" s="113"/>
      <c r="L260" s="113"/>
      <c r="M260" s="113"/>
      <c r="N260" s="113"/>
      <c r="O260" s="113"/>
      <c r="P260" s="113"/>
      <c r="Q260" s="113"/>
      <c r="R260" s="113"/>
      <c r="S260" s="118">
        <f t="shared" si="41"/>
        <v>80</v>
      </c>
      <c r="T260" s="118">
        <f t="shared" si="41"/>
        <v>80</v>
      </c>
      <c r="U260" s="117">
        <f t="shared" si="39"/>
        <v>100</v>
      </c>
    </row>
    <row r="261" spans="1:21" ht="91.5" customHeight="1" x14ac:dyDescent="0.25">
      <c r="A261" s="138" t="s">
        <v>138</v>
      </c>
      <c r="B261" s="138" t="s">
        <v>111</v>
      </c>
      <c r="C261" s="115" t="s">
        <v>112</v>
      </c>
      <c r="D261" s="115" t="s">
        <v>106</v>
      </c>
      <c r="E261" s="115" t="s">
        <v>139</v>
      </c>
      <c r="F261" s="113"/>
      <c r="G261" s="134">
        <v>6640.7</v>
      </c>
      <c r="H261" s="134">
        <v>6528.1</v>
      </c>
      <c r="I261" s="134">
        <f>H261/G261*100</f>
        <v>98.304395620943581</v>
      </c>
      <c r="J261" s="113"/>
      <c r="K261" s="113"/>
      <c r="L261" s="113"/>
      <c r="M261" s="113"/>
      <c r="N261" s="113"/>
      <c r="O261" s="113"/>
      <c r="P261" s="113"/>
      <c r="Q261" s="113"/>
      <c r="R261" s="113"/>
      <c r="S261" s="118">
        <f t="shared" si="41"/>
        <v>6640.7</v>
      </c>
      <c r="T261" s="118">
        <f t="shared" si="41"/>
        <v>6528.1</v>
      </c>
      <c r="U261" s="117">
        <f t="shared" si="39"/>
        <v>98.304395620943581</v>
      </c>
    </row>
    <row r="262" spans="1:21" ht="95.25" customHeight="1" x14ac:dyDescent="0.25">
      <c r="A262" s="138" t="s">
        <v>136</v>
      </c>
      <c r="B262" s="138" t="s">
        <v>111</v>
      </c>
      <c r="C262" s="115" t="s">
        <v>112</v>
      </c>
      <c r="D262" s="115" t="s">
        <v>106</v>
      </c>
      <c r="E262" s="115" t="s">
        <v>137</v>
      </c>
      <c r="F262" s="113"/>
      <c r="G262" s="134">
        <v>3524.4</v>
      </c>
      <c r="H262" s="134">
        <v>3524.4</v>
      </c>
      <c r="I262" s="134">
        <f>H262/G262*100</f>
        <v>100</v>
      </c>
      <c r="J262" s="113"/>
      <c r="K262" s="113"/>
      <c r="L262" s="113"/>
      <c r="M262" s="113"/>
      <c r="N262" s="113"/>
      <c r="O262" s="113"/>
      <c r="P262" s="113"/>
      <c r="Q262" s="113"/>
      <c r="R262" s="113"/>
      <c r="S262" s="118">
        <f t="shared" si="41"/>
        <v>3524.4</v>
      </c>
      <c r="T262" s="118">
        <f t="shared" si="41"/>
        <v>3524.4</v>
      </c>
      <c r="U262" s="117">
        <f t="shared" si="39"/>
        <v>100</v>
      </c>
    </row>
    <row r="263" spans="1:21" ht="122.25" customHeight="1" x14ac:dyDescent="0.25">
      <c r="A263" s="138" t="s">
        <v>140</v>
      </c>
      <c r="B263" s="138" t="s">
        <v>111</v>
      </c>
      <c r="C263" s="115" t="s">
        <v>112</v>
      </c>
      <c r="D263" s="115" t="s">
        <v>106</v>
      </c>
      <c r="E263" s="115" t="s">
        <v>321</v>
      </c>
      <c r="F263" s="113"/>
      <c r="G263" s="134">
        <v>251.9</v>
      </c>
      <c r="H263" s="134">
        <v>235.5</v>
      </c>
      <c r="I263" s="134">
        <f>H263/G263*100</f>
        <v>93.489479952362046</v>
      </c>
      <c r="J263" s="113"/>
      <c r="K263" s="113"/>
      <c r="L263" s="113"/>
      <c r="M263" s="113"/>
      <c r="N263" s="113"/>
      <c r="O263" s="113"/>
      <c r="P263" s="113"/>
      <c r="Q263" s="113"/>
      <c r="R263" s="113"/>
      <c r="S263" s="118">
        <f t="shared" si="41"/>
        <v>251.9</v>
      </c>
      <c r="T263" s="118">
        <f t="shared" si="41"/>
        <v>235.5</v>
      </c>
      <c r="U263" s="117">
        <f t="shared" si="39"/>
        <v>93.489479952362046</v>
      </c>
    </row>
  </sheetData>
  <mergeCells count="86">
    <mergeCell ref="A178:A180"/>
    <mergeCell ref="B178:B180"/>
    <mergeCell ref="A136:A138"/>
    <mergeCell ref="A201:A205"/>
    <mergeCell ref="B201:B205"/>
    <mergeCell ref="A150:A151"/>
    <mergeCell ref="B150:B151"/>
    <mergeCell ref="A181:U181"/>
    <mergeCell ref="A152:U152"/>
    <mergeCell ref="L150:L151"/>
    <mergeCell ref="M150:M151"/>
    <mergeCell ref="N150:N151"/>
    <mergeCell ref="O150:O151"/>
    <mergeCell ref="U150:U151"/>
    <mergeCell ref="P150:P151"/>
    <mergeCell ref="Q150:Q151"/>
    <mergeCell ref="A206:A207"/>
    <mergeCell ref="B206:B207"/>
    <mergeCell ref="B194:B195"/>
    <mergeCell ref="B183:B185"/>
    <mergeCell ref="B186:B187"/>
    <mergeCell ref="B190:B191"/>
    <mergeCell ref="R150:R151"/>
    <mergeCell ref="S150:S151"/>
    <mergeCell ref="T150:T151"/>
    <mergeCell ref="C150:C151"/>
    <mergeCell ref="D150:D151"/>
    <mergeCell ref="E150:E151"/>
    <mergeCell ref="F150:F151"/>
    <mergeCell ref="G150:G151"/>
    <mergeCell ref="H150:H151"/>
    <mergeCell ref="I150:I151"/>
    <mergeCell ref="J150:J151"/>
    <mergeCell ref="K150:K151"/>
    <mergeCell ref="Q147:Q148"/>
    <mergeCell ref="R147:R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O148"/>
    <mergeCell ref="P147:P148"/>
    <mergeCell ref="D12:D13"/>
    <mergeCell ref="E12:E13"/>
    <mergeCell ref="A22:A34"/>
    <mergeCell ref="B22:B34"/>
    <mergeCell ref="A147:A148"/>
    <mergeCell ref="B147:B148"/>
    <mergeCell ref="A14:A16"/>
    <mergeCell ref="B14:B16"/>
    <mergeCell ref="A49:U49"/>
    <mergeCell ref="A61:U61"/>
    <mergeCell ref="A102:U102"/>
    <mergeCell ref="A135:U135"/>
    <mergeCell ref="A144:U144"/>
    <mergeCell ref="S147:S148"/>
    <mergeCell ref="T147:T148"/>
    <mergeCell ref="U147:U148"/>
    <mergeCell ref="A1:R1"/>
    <mergeCell ref="A2:R2"/>
    <mergeCell ref="A3:A7"/>
    <mergeCell ref="B3:B7"/>
    <mergeCell ref="C3:F6"/>
    <mergeCell ref="G5:I5"/>
    <mergeCell ref="J5:L5"/>
    <mergeCell ref="M5:O5"/>
    <mergeCell ref="A208:U208"/>
    <mergeCell ref="A197:U197"/>
    <mergeCell ref="A9:U9"/>
    <mergeCell ref="G3:U4"/>
    <mergeCell ref="A17:U17"/>
    <mergeCell ref="P5:R5"/>
    <mergeCell ref="S5:U5"/>
    <mergeCell ref="G6:G7"/>
    <mergeCell ref="H6:H7"/>
    <mergeCell ref="J6:J7"/>
    <mergeCell ref="K6:K7"/>
    <mergeCell ref="M6:M7"/>
    <mergeCell ref="N6:N7"/>
    <mergeCell ref="A12:A13"/>
    <mergeCell ref="B12:B13"/>
    <mergeCell ref="C12:C13"/>
  </mergeCells>
  <pageMargins left="0.70866141732283472" right="0.70866141732283472" top="0.74803149606299213" bottom="0.74803149606299213" header="0.31496062992125984" footer="0.31496062992125984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workbookViewId="0">
      <selection sqref="A1:XFD58"/>
    </sheetView>
  </sheetViews>
  <sheetFormatPr defaultRowHeight="15" x14ac:dyDescent="0.25"/>
  <sheetData>
    <row r="1" spans="1:22" s="67" customFormat="1" ht="115.5" x14ac:dyDescent="0.2">
      <c r="A1" s="62"/>
      <c r="B1" s="63" t="s">
        <v>50</v>
      </c>
      <c r="C1" s="64"/>
      <c r="D1" s="65"/>
      <c r="E1" s="65"/>
      <c r="F1" s="65"/>
      <c r="G1" s="65"/>
      <c r="H1" s="66">
        <f>H2+H9+H24+H31</f>
        <v>77523.700000000012</v>
      </c>
      <c r="I1" s="66">
        <f>I2+I9+I24+I31</f>
        <v>75970.100000000006</v>
      </c>
      <c r="J1" s="66">
        <f>I1/H1*100</f>
        <v>97.995967684720924</v>
      </c>
      <c r="K1" s="66">
        <f>K2+K9+K24+K31</f>
        <v>19121.5</v>
      </c>
      <c r="L1" s="66">
        <f>L2+L9+L24+L31</f>
        <v>18814.800000000003</v>
      </c>
      <c r="M1" s="66">
        <f>L1/K1*100</f>
        <v>98.396046335277049</v>
      </c>
      <c r="N1" s="66"/>
      <c r="O1" s="66"/>
      <c r="P1" s="66"/>
      <c r="Q1" s="66"/>
      <c r="R1" s="66"/>
      <c r="S1" s="66"/>
      <c r="T1" s="66">
        <f>T2+T9+T24+T31</f>
        <v>96645.2</v>
      </c>
      <c r="U1" s="66">
        <f>U2+U9+U24+U31</f>
        <v>94784.9</v>
      </c>
      <c r="V1" s="66">
        <f t="shared" ref="V1:V23" si="0">U1/T1*100</f>
        <v>98.075124268975586</v>
      </c>
    </row>
    <row r="2" spans="1:22" s="67" customFormat="1" ht="84" x14ac:dyDescent="0.2">
      <c r="A2" s="62">
        <v>1</v>
      </c>
      <c r="B2" s="68" t="s">
        <v>145</v>
      </c>
      <c r="C2" s="69" t="s">
        <v>23</v>
      </c>
      <c r="D2" s="70">
        <v>111</v>
      </c>
      <c r="E2" s="69" t="s">
        <v>146</v>
      </c>
      <c r="F2" s="69"/>
      <c r="G2" s="70"/>
      <c r="H2" s="71">
        <f>H3+H4+H5+H6+H7+H8</f>
        <v>9689.6</v>
      </c>
      <c r="I2" s="71">
        <f>I3+I4+I5+I6+I7+I8</f>
        <v>9329.5</v>
      </c>
      <c r="J2" s="71">
        <f>I2/H2*100</f>
        <v>96.283644319682963</v>
      </c>
      <c r="K2" s="71">
        <f>K3+K4+K5+K6+K7+K8</f>
        <v>2292.6999999999998</v>
      </c>
      <c r="L2" s="71">
        <f>L3+L4+L5+L6+L7+L8</f>
        <v>2292.6999999999998</v>
      </c>
      <c r="M2" s="71">
        <f>L2/K2*100</f>
        <v>100</v>
      </c>
      <c r="N2" s="69"/>
      <c r="O2" s="69"/>
      <c r="P2" s="72"/>
      <c r="Q2" s="72"/>
      <c r="R2" s="72"/>
      <c r="S2" s="72"/>
      <c r="T2" s="73">
        <f>T3+T4+T5+T6+T7+T8</f>
        <v>11982.3</v>
      </c>
      <c r="U2" s="73">
        <f>U3+U4+U5+U6+U7+U8</f>
        <v>11622.2</v>
      </c>
      <c r="V2" s="73">
        <f t="shared" si="0"/>
        <v>96.994733899167954</v>
      </c>
    </row>
    <row r="3" spans="1:22" s="67" customFormat="1" ht="22.5" customHeight="1" x14ac:dyDescent="0.2">
      <c r="A3" s="323" t="s">
        <v>147</v>
      </c>
      <c r="B3" s="325" t="s">
        <v>51</v>
      </c>
      <c r="C3" s="321" t="s">
        <v>23</v>
      </c>
      <c r="D3" s="327">
        <v>111</v>
      </c>
      <c r="E3" s="321" t="s">
        <v>146</v>
      </c>
      <c r="F3" s="321" t="s">
        <v>148</v>
      </c>
      <c r="G3" s="74">
        <v>611</v>
      </c>
      <c r="H3" s="75">
        <v>9621.7000000000007</v>
      </c>
      <c r="I3" s="75">
        <v>9274.6</v>
      </c>
      <c r="J3" s="75">
        <f>I3/H3*100</f>
        <v>96.392529386698811</v>
      </c>
      <c r="K3" s="75"/>
      <c r="L3" s="75"/>
      <c r="M3" s="75"/>
      <c r="N3" s="75"/>
      <c r="O3" s="75"/>
      <c r="P3" s="76"/>
      <c r="Q3" s="76"/>
      <c r="R3" s="76"/>
      <c r="S3" s="76"/>
      <c r="T3" s="76">
        <f t="shared" ref="T3:U8" si="1">H3+K3+N3+Q3</f>
        <v>9621.7000000000007</v>
      </c>
      <c r="U3" s="76">
        <f t="shared" si="1"/>
        <v>9274.6</v>
      </c>
      <c r="V3" s="76">
        <f t="shared" si="0"/>
        <v>96.392529386698811</v>
      </c>
    </row>
    <row r="4" spans="1:22" s="67" customFormat="1" ht="15" customHeight="1" x14ac:dyDescent="0.2">
      <c r="A4" s="324"/>
      <c r="B4" s="326"/>
      <c r="C4" s="322"/>
      <c r="D4" s="328"/>
      <c r="E4" s="322"/>
      <c r="F4" s="322"/>
      <c r="G4" s="74">
        <v>612</v>
      </c>
      <c r="H4" s="75">
        <v>21</v>
      </c>
      <c r="I4" s="75">
        <v>8</v>
      </c>
      <c r="J4" s="75">
        <f>I4/H4*100</f>
        <v>38.095238095238095</v>
      </c>
      <c r="K4" s="75"/>
      <c r="L4" s="75"/>
      <c r="M4" s="75"/>
      <c r="N4" s="75"/>
      <c r="O4" s="75"/>
      <c r="P4" s="76"/>
      <c r="Q4" s="76"/>
      <c r="R4" s="76"/>
      <c r="S4" s="76"/>
      <c r="T4" s="76">
        <f t="shared" si="1"/>
        <v>21</v>
      </c>
      <c r="U4" s="76">
        <f t="shared" si="1"/>
        <v>8</v>
      </c>
      <c r="V4" s="76">
        <f t="shared" si="0"/>
        <v>38.095238095238095</v>
      </c>
    </row>
    <row r="5" spans="1:22" s="67" customFormat="1" ht="111" customHeight="1" x14ac:dyDescent="0.2">
      <c r="A5" s="77" t="s">
        <v>149</v>
      </c>
      <c r="B5" s="78" t="s">
        <v>150</v>
      </c>
      <c r="C5" s="79" t="s">
        <v>23</v>
      </c>
      <c r="D5" s="80">
        <v>111</v>
      </c>
      <c r="E5" s="81" t="s">
        <v>146</v>
      </c>
      <c r="F5" s="81" t="s">
        <v>151</v>
      </c>
      <c r="G5" s="74">
        <v>612</v>
      </c>
      <c r="H5" s="75"/>
      <c r="I5" s="75"/>
      <c r="J5" s="75"/>
      <c r="K5" s="75">
        <v>2.4</v>
      </c>
      <c r="L5" s="75">
        <v>2.4</v>
      </c>
      <c r="M5" s="75">
        <f>L5/K5*100</f>
        <v>100</v>
      </c>
      <c r="N5" s="75"/>
      <c r="O5" s="75"/>
      <c r="P5" s="76"/>
      <c r="Q5" s="76"/>
      <c r="R5" s="76"/>
      <c r="S5" s="76"/>
      <c r="T5" s="76">
        <f t="shared" si="1"/>
        <v>2.4</v>
      </c>
      <c r="U5" s="76">
        <f t="shared" si="1"/>
        <v>2.4</v>
      </c>
      <c r="V5" s="76">
        <f t="shared" si="0"/>
        <v>100</v>
      </c>
    </row>
    <row r="6" spans="1:22" s="67" customFormat="1" ht="101.25" customHeight="1" x14ac:dyDescent="0.2">
      <c r="A6" s="77" t="s">
        <v>152</v>
      </c>
      <c r="B6" s="78" t="s">
        <v>59</v>
      </c>
      <c r="C6" s="79" t="s">
        <v>23</v>
      </c>
      <c r="D6" s="80">
        <v>111</v>
      </c>
      <c r="E6" s="81" t="s">
        <v>146</v>
      </c>
      <c r="F6" s="81" t="s">
        <v>153</v>
      </c>
      <c r="G6" s="74">
        <v>612</v>
      </c>
      <c r="H6" s="75">
        <v>46.9</v>
      </c>
      <c r="I6" s="75">
        <v>46.9</v>
      </c>
      <c r="J6" s="75">
        <f>I6/H6*100</f>
        <v>100</v>
      </c>
      <c r="K6" s="75"/>
      <c r="L6" s="75"/>
      <c r="M6" s="75"/>
      <c r="N6" s="75"/>
      <c r="O6" s="75"/>
      <c r="P6" s="76"/>
      <c r="Q6" s="76"/>
      <c r="R6" s="76"/>
      <c r="S6" s="76"/>
      <c r="T6" s="76">
        <f t="shared" si="1"/>
        <v>46.9</v>
      </c>
      <c r="U6" s="76">
        <f t="shared" si="1"/>
        <v>46.9</v>
      </c>
      <c r="V6" s="76">
        <f t="shared" si="0"/>
        <v>100</v>
      </c>
    </row>
    <row r="7" spans="1:22" s="67" customFormat="1" ht="173.25" customHeight="1" x14ac:dyDescent="0.2">
      <c r="A7" s="77" t="s">
        <v>154</v>
      </c>
      <c r="B7" s="78" t="s">
        <v>52</v>
      </c>
      <c r="C7" s="79" t="s">
        <v>23</v>
      </c>
      <c r="D7" s="80">
        <v>111</v>
      </c>
      <c r="E7" s="81" t="s">
        <v>146</v>
      </c>
      <c r="F7" s="81" t="s">
        <v>155</v>
      </c>
      <c r="G7" s="74">
        <v>612</v>
      </c>
      <c r="H7" s="75"/>
      <c r="I7" s="75"/>
      <c r="J7" s="75"/>
      <c r="K7" s="75">
        <v>73.099999999999994</v>
      </c>
      <c r="L7" s="75">
        <v>73.099999999999994</v>
      </c>
      <c r="M7" s="75">
        <f>L7/K7*100</f>
        <v>100</v>
      </c>
      <c r="N7" s="75"/>
      <c r="O7" s="75"/>
      <c r="P7" s="76"/>
      <c r="Q7" s="76"/>
      <c r="R7" s="76"/>
      <c r="S7" s="76"/>
      <c r="T7" s="76">
        <f t="shared" si="1"/>
        <v>73.099999999999994</v>
      </c>
      <c r="U7" s="76">
        <f t="shared" si="1"/>
        <v>73.099999999999994</v>
      </c>
      <c r="V7" s="76">
        <f t="shared" si="0"/>
        <v>100</v>
      </c>
    </row>
    <row r="8" spans="1:22" s="67" customFormat="1" ht="138" customHeight="1" x14ac:dyDescent="0.2">
      <c r="A8" s="77" t="s">
        <v>156</v>
      </c>
      <c r="B8" s="82" t="s">
        <v>157</v>
      </c>
      <c r="C8" s="79" t="s">
        <v>23</v>
      </c>
      <c r="D8" s="80">
        <v>111</v>
      </c>
      <c r="E8" s="81" t="s">
        <v>146</v>
      </c>
      <c r="F8" s="81" t="s">
        <v>158</v>
      </c>
      <c r="G8" s="74">
        <v>612</v>
      </c>
      <c r="H8" s="75"/>
      <c r="I8" s="75"/>
      <c r="J8" s="75"/>
      <c r="K8" s="75">
        <v>2217.1999999999998</v>
      </c>
      <c r="L8" s="75">
        <v>2217.1999999999998</v>
      </c>
      <c r="M8" s="75">
        <f>L8/K8*100</f>
        <v>100</v>
      </c>
      <c r="N8" s="75"/>
      <c r="O8" s="75"/>
      <c r="P8" s="76"/>
      <c r="Q8" s="76"/>
      <c r="R8" s="76"/>
      <c r="S8" s="76"/>
      <c r="T8" s="76">
        <f t="shared" si="1"/>
        <v>2217.1999999999998</v>
      </c>
      <c r="U8" s="76">
        <f t="shared" si="1"/>
        <v>2217.1999999999998</v>
      </c>
      <c r="V8" s="76">
        <f t="shared" si="0"/>
        <v>100</v>
      </c>
    </row>
    <row r="9" spans="1:22" s="67" customFormat="1" ht="23.25" customHeight="1" x14ac:dyDescent="0.2">
      <c r="A9" s="77" t="s">
        <v>159</v>
      </c>
      <c r="B9" s="83" t="s">
        <v>160</v>
      </c>
      <c r="C9" s="84" t="s">
        <v>23</v>
      </c>
      <c r="D9" s="85">
        <v>111</v>
      </c>
      <c r="E9" s="86" t="s">
        <v>146</v>
      </c>
      <c r="F9" s="86"/>
      <c r="G9" s="70"/>
      <c r="H9" s="71">
        <f>H10+H11+H12+H13+H14+H15+H16+H17+H18+H19+H20+H21+H22+H23</f>
        <v>26049.100000000002</v>
      </c>
      <c r="I9" s="71">
        <f>I10+I11+I12+I13+I14+I15+I16+I17+I18+I19+I20+I21+I22+I23</f>
        <v>25820.7</v>
      </c>
      <c r="J9" s="71">
        <f>I9/H9*100</f>
        <v>99.123194275426016</v>
      </c>
      <c r="K9" s="71">
        <f>K10+K11+K12+K13+K14+K15+K16+K17+K18+K19+K20+K21+K22+K23</f>
        <v>7637</v>
      </c>
      <c r="L9" s="71">
        <f>L10+L11+L12+L13+L14+L15+L16+L17+L18+L19+L20+L21+L22+L23</f>
        <v>7637</v>
      </c>
      <c r="M9" s="71">
        <f>L9/K9*100</f>
        <v>100</v>
      </c>
      <c r="N9" s="69"/>
      <c r="O9" s="69"/>
      <c r="P9" s="72"/>
      <c r="Q9" s="72"/>
      <c r="R9" s="72"/>
      <c r="S9" s="72"/>
      <c r="T9" s="73">
        <f>T10+T11+T12+T13+T14+T15+T16+T17+T18+T19+T20+T21+T22+T23</f>
        <v>33686.100000000006</v>
      </c>
      <c r="U9" s="73">
        <f>U10+U11+U12+U13+U14+U15+U16+U17+U18+U19+U20+U21+U22+U23</f>
        <v>33457.700000000004</v>
      </c>
      <c r="V9" s="73">
        <f t="shared" si="0"/>
        <v>99.321975532934943</v>
      </c>
    </row>
    <row r="10" spans="1:22" s="67" customFormat="1" ht="48" customHeight="1" x14ac:dyDescent="0.2">
      <c r="A10" s="77" t="s">
        <v>161</v>
      </c>
      <c r="B10" s="82" t="s">
        <v>53</v>
      </c>
      <c r="C10" s="79" t="s">
        <v>23</v>
      </c>
      <c r="D10" s="80">
        <v>111</v>
      </c>
      <c r="E10" s="81" t="s">
        <v>146</v>
      </c>
      <c r="F10" s="81" t="s">
        <v>162</v>
      </c>
      <c r="G10" s="74">
        <v>244</v>
      </c>
      <c r="H10" s="75">
        <v>7</v>
      </c>
      <c r="I10" s="75">
        <v>7</v>
      </c>
      <c r="J10" s="75">
        <f>I10/H10*100</f>
        <v>100</v>
      </c>
      <c r="K10" s="75"/>
      <c r="L10" s="75"/>
      <c r="M10" s="75"/>
      <c r="N10" s="75"/>
      <c r="O10" s="75"/>
      <c r="P10" s="76"/>
      <c r="Q10" s="76"/>
      <c r="R10" s="76"/>
      <c r="S10" s="76"/>
      <c r="T10" s="76">
        <f>H10+K10+N10+Q10</f>
        <v>7</v>
      </c>
      <c r="U10" s="76">
        <f>I10+L10+O10+R10</f>
        <v>7</v>
      </c>
      <c r="V10" s="76">
        <f t="shared" si="0"/>
        <v>100</v>
      </c>
    </row>
    <row r="11" spans="1:22" s="67" customFormat="1" ht="22.5" customHeight="1" x14ac:dyDescent="0.2">
      <c r="A11" s="323" t="s">
        <v>163</v>
      </c>
      <c r="B11" s="329" t="s">
        <v>164</v>
      </c>
      <c r="C11" s="321" t="s">
        <v>23</v>
      </c>
      <c r="D11" s="327">
        <v>111</v>
      </c>
      <c r="E11" s="321" t="s">
        <v>146</v>
      </c>
      <c r="F11" s="321" t="s">
        <v>165</v>
      </c>
      <c r="G11" s="74">
        <v>611</v>
      </c>
      <c r="H11" s="75">
        <v>31.5</v>
      </c>
      <c r="I11" s="75">
        <v>31.5</v>
      </c>
      <c r="J11" s="75">
        <f t="shared" ref="J11:J17" si="2">I11/H11*100</f>
        <v>100</v>
      </c>
      <c r="K11" s="75"/>
      <c r="L11" s="75"/>
      <c r="M11" s="75"/>
      <c r="N11" s="75"/>
      <c r="O11" s="75"/>
      <c r="P11" s="76"/>
      <c r="Q11" s="76"/>
      <c r="R11" s="76"/>
      <c r="S11" s="76"/>
      <c r="T11" s="76">
        <f t="shared" ref="T11:U23" si="3">H11+K11+N11+Q11</f>
        <v>31.5</v>
      </c>
      <c r="U11" s="76">
        <f t="shared" si="3"/>
        <v>31.5</v>
      </c>
      <c r="V11" s="76">
        <f t="shared" si="0"/>
        <v>100</v>
      </c>
    </row>
    <row r="12" spans="1:22" s="67" customFormat="1" ht="23.25" customHeight="1" x14ac:dyDescent="0.2">
      <c r="A12" s="324"/>
      <c r="B12" s="330"/>
      <c r="C12" s="322"/>
      <c r="D12" s="328"/>
      <c r="E12" s="322"/>
      <c r="F12" s="322"/>
      <c r="G12" s="74">
        <v>612</v>
      </c>
      <c r="H12" s="75">
        <v>28.5</v>
      </c>
      <c r="I12" s="75">
        <v>28.5</v>
      </c>
      <c r="J12" s="75">
        <f t="shared" si="2"/>
        <v>100</v>
      </c>
      <c r="K12" s="75"/>
      <c r="L12" s="75"/>
      <c r="M12" s="75"/>
      <c r="N12" s="75"/>
      <c r="O12" s="75"/>
      <c r="P12" s="76"/>
      <c r="Q12" s="76"/>
      <c r="R12" s="76"/>
      <c r="S12" s="76"/>
      <c r="T12" s="76">
        <f t="shared" si="3"/>
        <v>28.5</v>
      </c>
      <c r="U12" s="76">
        <f t="shared" si="3"/>
        <v>28.5</v>
      </c>
      <c r="V12" s="76">
        <f t="shared" si="0"/>
        <v>100</v>
      </c>
    </row>
    <row r="13" spans="1:22" s="67" customFormat="1" ht="27.75" customHeight="1" x14ac:dyDescent="0.2">
      <c r="A13" s="87" t="s">
        <v>166</v>
      </c>
      <c r="B13" s="88" t="s">
        <v>55</v>
      </c>
      <c r="C13" s="75" t="s">
        <v>23</v>
      </c>
      <c r="D13" s="74">
        <v>111</v>
      </c>
      <c r="E13" s="75" t="s">
        <v>146</v>
      </c>
      <c r="F13" s="75" t="s">
        <v>167</v>
      </c>
      <c r="G13" s="74">
        <v>244</v>
      </c>
      <c r="H13" s="75">
        <v>10</v>
      </c>
      <c r="I13" s="75">
        <v>10</v>
      </c>
      <c r="J13" s="75">
        <f t="shared" si="2"/>
        <v>100</v>
      </c>
      <c r="K13" s="75"/>
      <c r="L13" s="75"/>
      <c r="M13" s="75"/>
      <c r="N13" s="75"/>
      <c r="O13" s="75"/>
      <c r="P13" s="76"/>
      <c r="Q13" s="76"/>
      <c r="R13" s="76"/>
      <c r="S13" s="76"/>
      <c r="T13" s="76">
        <f t="shared" si="3"/>
        <v>10</v>
      </c>
      <c r="U13" s="76">
        <f t="shared" si="3"/>
        <v>10</v>
      </c>
      <c r="V13" s="76">
        <f t="shared" si="0"/>
        <v>100</v>
      </c>
    </row>
    <row r="14" spans="1:22" s="67" customFormat="1" ht="49.5" customHeight="1" x14ac:dyDescent="0.2">
      <c r="A14" s="87" t="s">
        <v>168</v>
      </c>
      <c r="B14" s="89" t="s">
        <v>169</v>
      </c>
      <c r="C14" s="75" t="s">
        <v>23</v>
      </c>
      <c r="D14" s="74">
        <v>111</v>
      </c>
      <c r="E14" s="75" t="s">
        <v>146</v>
      </c>
      <c r="F14" s="75" t="s">
        <v>170</v>
      </c>
      <c r="G14" s="74">
        <v>244</v>
      </c>
      <c r="H14" s="75">
        <v>12</v>
      </c>
      <c r="I14" s="75">
        <v>12</v>
      </c>
      <c r="J14" s="75">
        <f t="shared" si="2"/>
        <v>100</v>
      </c>
      <c r="K14" s="75"/>
      <c r="L14" s="75"/>
      <c r="M14" s="75"/>
      <c r="N14" s="75"/>
      <c r="O14" s="75"/>
      <c r="P14" s="76"/>
      <c r="Q14" s="76"/>
      <c r="R14" s="76"/>
      <c r="S14" s="76"/>
      <c r="T14" s="76">
        <f t="shared" si="3"/>
        <v>12</v>
      </c>
      <c r="U14" s="76">
        <f t="shared" si="3"/>
        <v>12</v>
      </c>
      <c r="V14" s="76">
        <f t="shared" si="0"/>
        <v>100</v>
      </c>
    </row>
    <row r="15" spans="1:22" s="67" customFormat="1" ht="78.75" x14ac:dyDescent="0.2">
      <c r="A15" s="87" t="s">
        <v>171</v>
      </c>
      <c r="B15" s="89" t="s">
        <v>172</v>
      </c>
      <c r="C15" s="75" t="s">
        <v>23</v>
      </c>
      <c r="D15" s="74">
        <v>111</v>
      </c>
      <c r="E15" s="75" t="s">
        <v>146</v>
      </c>
      <c r="F15" s="75" t="s">
        <v>173</v>
      </c>
      <c r="G15" s="74">
        <v>611</v>
      </c>
      <c r="H15" s="75">
        <v>25445.9</v>
      </c>
      <c r="I15" s="75">
        <v>25217.5</v>
      </c>
      <c r="J15" s="75">
        <f t="shared" si="2"/>
        <v>99.102409425486996</v>
      </c>
      <c r="K15" s="75"/>
      <c r="L15" s="75"/>
      <c r="M15" s="75"/>
      <c r="N15" s="75"/>
      <c r="O15" s="75"/>
      <c r="P15" s="76"/>
      <c r="Q15" s="76"/>
      <c r="R15" s="76"/>
      <c r="S15" s="76"/>
      <c r="T15" s="76">
        <f t="shared" si="3"/>
        <v>25445.9</v>
      </c>
      <c r="U15" s="76">
        <f t="shared" si="3"/>
        <v>25217.5</v>
      </c>
      <c r="V15" s="76">
        <f t="shared" si="0"/>
        <v>99.102409425486996</v>
      </c>
    </row>
    <row r="16" spans="1:22" s="67" customFormat="1" ht="20.25" customHeight="1" x14ac:dyDescent="0.2">
      <c r="A16" s="323" t="s">
        <v>174</v>
      </c>
      <c r="B16" s="332" t="s">
        <v>175</v>
      </c>
      <c r="C16" s="321" t="s">
        <v>23</v>
      </c>
      <c r="D16" s="327">
        <v>111</v>
      </c>
      <c r="E16" s="321" t="s">
        <v>146</v>
      </c>
      <c r="F16" s="321" t="s">
        <v>176</v>
      </c>
      <c r="G16" s="74">
        <v>611</v>
      </c>
      <c r="H16" s="75">
        <v>15.7</v>
      </c>
      <c r="I16" s="75">
        <v>15.7</v>
      </c>
      <c r="J16" s="75">
        <f t="shared" si="2"/>
        <v>100</v>
      </c>
      <c r="K16" s="75"/>
      <c r="L16" s="75"/>
      <c r="M16" s="75"/>
      <c r="N16" s="75"/>
      <c r="O16" s="75"/>
      <c r="P16" s="76"/>
      <c r="Q16" s="76"/>
      <c r="R16" s="76"/>
      <c r="S16" s="76"/>
      <c r="T16" s="76">
        <f t="shared" si="3"/>
        <v>15.7</v>
      </c>
      <c r="U16" s="76">
        <f t="shared" si="3"/>
        <v>15.7</v>
      </c>
      <c r="V16" s="76">
        <f t="shared" si="0"/>
        <v>100</v>
      </c>
    </row>
    <row r="17" spans="1:22" s="67" customFormat="1" ht="17.25" customHeight="1" x14ac:dyDescent="0.2">
      <c r="A17" s="324"/>
      <c r="B17" s="333"/>
      <c r="C17" s="322"/>
      <c r="D17" s="328"/>
      <c r="E17" s="322"/>
      <c r="F17" s="322"/>
      <c r="G17" s="74">
        <v>612</v>
      </c>
      <c r="H17" s="75">
        <v>430.6</v>
      </c>
      <c r="I17" s="75">
        <v>430.6</v>
      </c>
      <c r="J17" s="75">
        <f t="shared" si="2"/>
        <v>100</v>
      </c>
      <c r="K17" s="75"/>
      <c r="L17" s="75"/>
      <c r="M17" s="75"/>
      <c r="N17" s="75"/>
      <c r="O17" s="75"/>
      <c r="P17" s="76"/>
      <c r="Q17" s="76"/>
      <c r="R17" s="76"/>
      <c r="S17" s="76"/>
      <c r="T17" s="76">
        <f t="shared" si="3"/>
        <v>430.6</v>
      </c>
      <c r="U17" s="90">
        <f t="shared" si="3"/>
        <v>430.6</v>
      </c>
      <c r="V17" s="76">
        <f t="shared" si="0"/>
        <v>100</v>
      </c>
    </row>
    <row r="18" spans="1:22" s="67" customFormat="1" ht="107.25" customHeight="1" x14ac:dyDescent="0.2">
      <c r="A18" s="87" t="s">
        <v>177</v>
      </c>
      <c r="B18" s="89" t="s">
        <v>150</v>
      </c>
      <c r="C18" s="75" t="s">
        <v>23</v>
      </c>
      <c r="D18" s="74">
        <v>111</v>
      </c>
      <c r="E18" s="75" t="s">
        <v>146</v>
      </c>
      <c r="F18" s="75" t="s">
        <v>178</v>
      </c>
      <c r="G18" s="74">
        <v>612</v>
      </c>
      <c r="H18" s="75"/>
      <c r="I18" s="75"/>
      <c r="J18" s="75"/>
      <c r="K18" s="75">
        <v>2.4</v>
      </c>
      <c r="L18" s="75">
        <v>2.4</v>
      </c>
      <c r="M18" s="75">
        <f>L18/K18*100</f>
        <v>100</v>
      </c>
      <c r="N18" s="75"/>
      <c r="O18" s="75"/>
      <c r="P18" s="76"/>
      <c r="Q18" s="76"/>
      <c r="R18" s="76"/>
      <c r="S18" s="76"/>
      <c r="T18" s="76">
        <f t="shared" si="3"/>
        <v>2.4</v>
      </c>
      <c r="U18" s="76">
        <f t="shared" si="3"/>
        <v>2.4</v>
      </c>
      <c r="V18" s="76">
        <f t="shared" si="0"/>
        <v>100</v>
      </c>
    </row>
    <row r="19" spans="1:22" s="67" customFormat="1" ht="95.25" customHeight="1" x14ac:dyDescent="0.2">
      <c r="A19" s="87" t="s">
        <v>179</v>
      </c>
      <c r="B19" s="89" t="s">
        <v>56</v>
      </c>
      <c r="C19" s="75" t="s">
        <v>23</v>
      </c>
      <c r="D19" s="74">
        <v>111</v>
      </c>
      <c r="E19" s="75" t="s">
        <v>146</v>
      </c>
      <c r="F19" s="75" t="s">
        <v>180</v>
      </c>
      <c r="G19" s="74">
        <v>612</v>
      </c>
      <c r="H19" s="75">
        <v>57.9</v>
      </c>
      <c r="I19" s="75">
        <v>57.9</v>
      </c>
      <c r="J19" s="75">
        <f>I19/H19*100</f>
        <v>100</v>
      </c>
      <c r="K19" s="75"/>
      <c r="L19" s="75"/>
      <c r="M19" s="75"/>
      <c r="N19" s="75"/>
      <c r="O19" s="75"/>
      <c r="P19" s="76"/>
      <c r="Q19" s="76"/>
      <c r="R19" s="76"/>
      <c r="S19" s="76"/>
      <c r="T19" s="76">
        <f t="shared" si="3"/>
        <v>57.9</v>
      </c>
      <c r="U19" s="76">
        <f t="shared" si="3"/>
        <v>57.9</v>
      </c>
      <c r="V19" s="76">
        <f t="shared" si="0"/>
        <v>100</v>
      </c>
    </row>
    <row r="20" spans="1:22" s="67" customFormat="1" ht="154.5" customHeight="1" x14ac:dyDescent="0.2">
      <c r="A20" s="87" t="s">
        <v>181</v>
      </c>
      <c r="B20" s="91" t="s">
        <v>57</v>
      </c>
      <c r="C20" s="75" t="s">
        <v>23</v>
      </c>
      <c r="D20" s="74">
        <v>111</v>
      </c>
      <c r="E20" s="75" t="s">
        <v>146</v>
      </c>
      <c r="F20" s="75" t="s">
        <v>182</v>
      </c>
      <c r="G20" s="74">
        <v>612</v>
      </c>
      <c r="H20" s="75"/>
      <c r="I20" s="75"/>
      <c r="J20" s="75"/>
      <c r="K20" s="75">
        <v>183.8</v>
      </c>
      <c r="L20" s="75">
        <v>183.8</v>
      </c>
      <c r="M20" s="75">
        <f>L20/K20*100</f>
        <v>100</v>
      </c>
      <c r="N20" s="75"/>
      <c r="O20" s="75"/>
      <c r="P20" s="76"/>
      <c r="Q20" s="76"/>
      <c r="R20" s="76"/>
      <c r="S20" s="76"/>
      <c r="T20" s="76">
        <f t="shared" si="3"/>
        <v>183.8</v>
      </c>
      <c r="U20" s="76">
        <f t="shared" si="3"/>
        <v>183.8</v>
      </c>
      <c r="V20" s="76">
        <f t="shared" si="0"/>
        <v>100</v>
      </c>
    </row>
    <row r="21" spans="1:22" s="67" customFormat="1" ht="180" x14ac:dyDescent="0.2">
      <c r="A21" s="87" t="s">
        <v>183</v>
      </c>
      <c r="B21" s="89" t="s">
        <v>184</v>
      </c>
      <c r="C21" s="75" t="s">
        <v>23</v>
      </c>
      <c r="D21" s="74">
        <v>111</v>
      </c>
      <c r="E21" s="75" t="s">
        <v>146</v>
      </c>
      <c r="F21" s="75" t="s">
        <v>185</v>
      </c>
      <c r="G21" s="74">
        <v>612</v>
      </c>
      <c r="H21" s="75"/>
      <c r="I21" s="75"/>
      <c r="J21" s="75"/>
      <c r="K21" s="75">
        <v>7001.8</v>
      </c>
      <c r="L21" s="75">
        <v>7001.8</v>
      </c>
      <c r="M21" s="75">
        <f>L21/K21*100</f>
        <v>100</v>
      </c>
      <c r="N21" s="75"/>
      <c r="O21" s="75"/>
      <c r="P21" s="76"/>
      <c r="Q21" s="76"/>
      <c r="R21" s="76"/>
      <c r="S21" s="76"/>
      <c r="T21" s="76">
        <f t="shared" si="3"/>
        <v>7001.8</v>
      </c>
      <c r="U21" s="76">
        <f t="shared" si="3"/>
        <v>7001.8</v>
      </c>
      <c r="V21" s="76">
        <f t="shared" si="0"/>
        <v>100</v>
      </c>
    </row>
    <row r="22" spans="1:22" s="67" customFormat="1" ht="73.5" customHeight="1" x14ac:dyDescent="0.2">
      <c r="A22" s="92" t="s">
        <v>186</v>
      </c>
      <c r="B22" s="89" t="s">
        <v>187</v>
      </c>
      <c r="C22" s="75" t="s">
        <v>23</v>
      </c>
      <c r="D22" s="74">
        <v>111</v>
      </c>
      <c r="E22" s="75" t="s">
        <v>146</v>
      </c>
      <c r="F22" s="75" t="s">
        <v>188</v>
      </c>
      <c r="G22" s="74">
        <v>612</v>
      </c>
      <c r="H22" s="75"/>
      <c r="I22" s="75"/>
      <c r="J22" s="75"/>
      <c r="K22" s="75">
        <v>449</v>
      </c>
      <c r="L22" s="75">
        <v>449</v>
      </c>
      <c r="M22" s="75">
        <f>L22/K22*100</f>
        <v>100</v>
      </c>
      <c r="N22" s="75"/>
      <c r="O22" s="75"/>
      <c r="P22" s="76"/>
      <c r="Q22" s="76"/>
      <c r="R22" s="76"/>
      <c r="S22" s="76"/>
      <c r="T22" s="76">
        <f t="shared" si="3"/>
        <v>449</v>
      </c>
      <c r="U22" s="76">
        <f t="shared" si="3"/>
        <v>449</v>
      </c>
      <c r="V22" s="76">
        <f t="shared" si="0"/>
        <v>100</v>
      </c>
    </row>
    <row r="23" spans="1:22" s="67" customFormat="1" ht="71.25" customHeight="1" x14ac:dyDescent="0.2">
      <c r="A23" s="93" t="s">
        <v>189</v>
      </c>
      <c r="B23" s="94" t="s">
        <v>190</v>
      </c>
      <c r="C23" s="75" t="s">
        <v>23</v>
      </c>
      <c r="D23" s="74">
        <v>111</v>
      </c>
      <c r="E23" s="75" t="s">
        <v>146</v>
      </c>
      <c r="F23" s="75" t="s">
        <v>191</v>
      </c>
      <c r="G23" s="74">
        <v>611</v>
      </c>
      <c r="H23" s="75">
        <v>10</v>
      </c>
      <c r="I23" s="75">
        <v>10</v>
      </c>
      <c r="J23" s="75">
        <f>I23/H23*100</f>
        <v>100</v>
      </c>
      <c r="K23" s="75"/>
      <c r="L23" s="75"/>
      <c r="M23" s="75"/>
      <c r="N23" s="75"/>
      <c r="O23" s="75"/>
      <c r="P23" s="76"/>
      <c r="Q23" s="76"/>
      <c r="R23" s="76"/>
      <c r="S23" s="76"/>
      <c r="T23" s="76">
        <f t="shared" si="3"/>
        <v>10</v>
      </c>
      <c r="U23" s="76">
        <f t="shared" si="3"/>
        <v>10</v>
      </c>
      <c r="V23" s="76">
        <f t="shared" si="0"/>
        <v>100</v>
      </c>
    </row>
    <row r="24" spans="1:22" s="67" customFormat="1" ht="84" x14ac:dyDescent="0.2">
      <c r="A24" s="95" t="s">
        <v>192</v>
      </c>
      <c r="B24" s="96" t="s">
        <v>193</v>
      </c>
      <c r="C24" s="97" t="s">
        <v>23</v>
      </c>
      <c r="D24" s="98">
        <v>111</v>
      </c>
      <c r="E24" s="97" t="s">
        <v>194</v>
      </c>
      <c r="F24" s="99"/>
      <c r="G24" s="100"/>
      <c r="H24" s="97">
        <f>H25+H26+H27+H28+H29+H30</f>
        <v>2011.3</v>
      </c>
      <c r="I24" s="97">
        <f>I25+I26+I27+I28+I29+I30</f>
        <v>1836</v>
      </c>
      <c r="J24" s="97">
        <f>I24/H24*100</f>
        <v>91.284244021279775</v>
      </c>
      <c r="K24" s="97">
        <f>K25+K26+K27+K28+K29+K30</f>
        <v>101.99999999999999</v>
      </c>
      <c r="L24" s="97">
        <f>L25+L26+L27+L28+L29+L30</f>
        <v>100.8</v>
      </c>
      <c r="M24" s="97">
        <f>L24/K24*100</f>
        <v>98.823529411764724</v>
      </c>
      <c r="N24" s="97"/>
      <c r="O24" s="97"/>
      <c r="P24" s="97"/>
      <c r="Q24" s="97"/>
      <c r="R24" s="97"/>
      <c r="S24" s="97"/>
      <c r="T24" s="97">
        <f>T25+T26+T27+T28+T29+T30</f>
        <v>2113.3000000000002</v>
      </c>
      <c r="U24" s="97">
        <f>U25+U26+U27+U28+U29+U30</f>
        <v>1936.8</v>
      </c>
      <c r="V24" s="101">
        <f>U24/T24*100</f>
        <v>91.648133251313098</v>
      </c>
    </row>
    <row r="25" spans="1:22" s="67" customFormat="1" ht="112.5" customHeight="1" x14ac:dyDescent="0.2">
      <c r="A25" s="87" t="s">
        <v>195</v>
      </c>
      <c r="B25" s="89" t="s">
        <v>58</v>
      </c>
      <c r="C25" s="102" t="s">
        <v>23</v>
      </c>
      <c r="D25" s="103">
        <v>111</v>
      </c>
      <c r="E25" s="102" t="s">
        <v>194</v>
      </c>
      <c r="F25" s="75" t="s">
        <v>196</v>
      </c>
      <c r="G25" s="74" t="s">
        <v>197</v>
      </c>
      <c r="H25" s="75">
        <v>1984.3</v>
      </c>
      <c r="I25" s="75">
        <v>1809</v>
      </c>
      <c r="J25" s="75">
        <f>I25/H25*100</f>
        <v>91.165650355289017</v>
      </c>
      <c r="K25" s="75"/>
      <c r="L25" s="75"/>
      <c r="M25" s="75"/>
      <c r="N25" s="75"/>
      <c r="O25" s="75"/>
      <c r="P25" s="76"/>
      <c r="Q25" s="76"/>
      <c r="R25" s="76"/>
      <c r="S25" s="76"/>
      <c r="T25" s="76">
        <f t="shared" ref="T25:U30" si="4">H25+K25+N25+Q25</f>
        <v>1984.3</v>
      </c>
      <c r="U25" s="76">
        <f t="shared" si="4"/>
        <v>1809</v>
      </c>
      <c r="V25" s="104">
        <f t="shared" ref="V25:V30" si="5">U25/T25*100</f>
        <v>91.165650355289017</v>
      </c>
    </row>
    <row r="26" spans="1:22" s="67" customFormat="1" ht="94.5" customHeight="1" x14ac:dyDescent="0.2">
      <c r="A26" s="87" t="s">
        <v>198</v>
      </c>
      <c r="B26" s="89" t="s">
        <v>59</v>
      </c>
      <c r="C26" s="102" t="s">
        <v>23</v>
      </c>
      <c r="D26" s="103">
        <v>111</v>
      </c>
      <c r="E26" s="102" t="s">
        <v>194</v>
      </c>
      <c r="F26" s="75" t="s">
        <v>199</v>
      </c>
      <c r="G26" s="74" t="s">
        <v>60</v>
      </c>
      <c r="H26" s="75"/>
      <c r="I26" s="75"/>
      <c r="J26" s="75"/>
      <c r="K26" s="75">
        <v>3</v>
      </c>
      <c r="L26" s="75">
        <v>1.9</v>
      </c>
      <c r="M26" s="75">
        <f>L26/K26*100</f>
        <v>63.333333333333329</v>
      </c>
      <c r="N26" s="75"/>
      <c r="O26" s="75"/>
      <c r="P26" s="76"/>
      <c r="Q26" s="76"/>
      <c r="R26" s="76"/>
      <c r="S26" s="76"/>
      <c r="T26" s="76">
        <f t="shared" si="4"/>
        <v>3</v>
      </c>
      <c r="U26" s="76">
        <f t="shared" si="4"/>
        <v>1.9</v>
      </c>
      <c r="V26" s="104">
        <f t="shared" si="5"/>
        <v>63.333333333333329</v>
      </c>
    </row>
    <row r="27" spans="1:22" s="67" customFormat="1" ht="97.5" customHeight="1" x14ac:dyDescent="0.2">
      <c r="A27" s="87" t="s">
        <v>200</v>
      </c>
      <c r="B27" s="89" t="s">
        <v>59</v>
      </c>
      <c r="C27" s="102" t="s">
        <v>23</v>
      </c>
      <c r="D27" s="103">
        <v>111</v>
      </c>
      <c r="E27" s="102" t="s">
        <v>194</v>
      </c>
      <c r="F27" s="75" t="s">
        <v>201</v>
      </c>
      <c r="G27" s="74" t="s">
        <v>60</v>
      </c>
      <c r="H27" s="75">
        <v>27</v>
      </c>
      <c r="I27" s="75">
        <v>27</v>
      </c>
      <c r="J27" s="75">
        <v>100</v>
      </c>
      <c r="K27" s="75"/>
      <c r="L27" s="75"/>
      <c r="M27" s="75"/>
      <c r="N27" s="75"/>
      <c r="O27" s="75"/>
      <c r="P27" s="76"/>
      <c r="Q27" s="76"/>
      <c r="R27" s="76"/>
      <c r="S27" s="76"/>
      <c r="T27" s="76">
        <f t="shared" si="4"/>
        <v>27</v>
      </c>
      <c r="U27" s="76">
        <f t="shared" si="4"/>
        <v>27</v>
      </c>
      <c r="V27" s="104">
        <f t="shared" si="5"/>
        <v>100</v>
      </c>
    </row>
    <row r="28" spans="1:22" s="67" customFormat="1" ht="29.25" customHeight="1" x14ac:dyDescent="0.2">
      <c r="A28" s="323" t="s">
        <v>202</v>
      </c>
      <c r="B28" s="332" t="s">
        <v>203</v>
      </c>
      <c r="C28" s="321" t="s">
        <v>23</v>
      </c>
      <c r="D28" s="336">
        <v>111</v>
      </c>
      <c r="E28" s="339" t="s">
        <v>194</v>
      </c>
      <c r="F28" s="321" t="s">
        <v>204</v>
      </c>
      <c r="G28" s="74">
        <v>111</v>
      </c>
      <c r="H28" s="75"/>
      <c r="I28" s="75"/>
      <c r="J28" s="75"/>
      <c r="K28" s="75">
        <v>61.6</v>
      </c>
      <c r="L28" s="75">
        <v>61.5</v>
      </c>
      <c r="M28" s="75">
        <f>L28/K28*100</f>
        <v>99.837662337662337</v>
      </c>
      <c r="N28" s="75"/>
      <c r="O28" s="75"/>
      <c r="P28" s="76"/>
      <c r="Q28" s="76"/>
      <c r="R28" s="76"/>
      <c r="S28" s="76"/>
      <c r="T28" s="76">
        <f t="shared" si="4"/>
        <v>61.6</v>
      </c>
      <c r="U28" s="76">
        <f t="shared" si="4"/>
        <v>61.5</v>
      </c>
      <c r="V28" s="104">
        <f t="shared" si="5"/>
        <v>99.837662337662337</v>
      </c>
    </row>
    <row r="29" spans="1:22" s="67" customFormat="1" ht="27.75" customHeight="1" x14ac:dyDescent="0.2">
      <c r="A29" s="334"/>
      <c r="B29" s="335"/>
      <c r="C29" s="331"/>
      <c r="D29" s="337"/>
      <c r="E29" s="340"/>
      <c r="F29" s="331"/>
      <c r="G29" s="74">
        <v>119</v>
      </c>
      <c r="H29" s="75"/>
      <c r="I29" s="75"/>
      <c r="J29" s="75"/>
      <c r="K29" s="75">
        <v>18.600000000000001</v>
      </c>
      <c r="L29" s="75">
        <v>18.600000000000001</v>
      </c>
      <c r="M29" s="75">
        <f>L29/K29*100</f>
        <v>100</v>
      </c>
      <c r="N29" s="75"/>
      <c r="O29" s="75"/>
      <c r="P29" s="76"/>
      <c r="Q29" s="76"/>
      <c r="R29" s="76"/>
      <c r="S29" s="76"/>
      <c r="T29" s="76">
        <f t="shared" si="4"/>
        <v>18.600000000000001</v>
      </c>
      <c r="U29" s="76">
        <f t="shared" si="4"/>
        <v>18.600000000000001</v>
      </c>
      <c r="V29" s="104">
        <f t="shared" si="5"/>
        <v>100</v>
      </c>
    </row>
    <row r="30" spans="1:22" s="67" customFormat="1" ht="29.25" customHeight="1" x14ac:dyDescent="0.2">
      <c r="A30" s="324"/>
      <c r="B30" s="333"/>
      <c r="C30" s="322"/>
      <c r="D30" s="338"/>
      <c r="E30" s="341"/>
      <c r="F30" s="322"/>
      <c r="G30" s="74">
        <v>244</v>
      </c>
      <c r="H30" s="75"/>
      <c r="I30" s="75"/>
      <c r="J30" s="75"/>
      <c r="K30" s="75">
        <v>18.8</v>
      </c>
      <c r="L30" s="75">
        <v>18.8</v>
      </c>
      <c r="M30" s="75">
        <f>L30/K30*100</f>
        <v>100</v>
      </c>
      <c r="N30" s="75"/>
      <c r="O30" s="75"/>
      <c r="P30" s="76"/>
      <c r="Q30" s="76"/>
      <c r="R30" s="76"/>
      <c r="S30" s="76"/>
      <c r="T30" s="76">
        <f t="shared" si="4"/>
        <v>18.8</v>
      </c>
      <c r="U30" s="76">
        <f t="shared" si="4"/>
        <v>18.8</v>
      </c>
      <c r="V30" s="104">
        <f t="shared" si="5"/>
        <v>100</v>
      </c>
    </row>
    <row r="31" spans="1:22" s="67" customFormat="1" ht="115.5" x14ac:dyDescent="0.2">
      <c r="A31" s="87" t="s">
        <v>205</v>
      </c>
      <c r="B31" s="101" t="s">
        <v>206</v>
      </c>
      <c r="C31" s="99" t="s">
        <v>23</v>
      </c>
      <c r="D31" s="100">
        <v>111</v>
      </c>
      <c r="E31" s="99"/>
      <c r="F31" s="99"/>
      <c r="G31" s="100"/>
      <c r="H31" s="97">
        <f>H32+H33+H34+H35+H36+H37+H38+H39+H40+H41+H42+H43+H44+H45+H46+H47+H48+H49+H50+H51+H52+H53+H54+H55+H56+H57+H58</f>
        <v>39773.699999999997</v>
      </c>
      <c r="I31" s="97">
        <f>I32+I33+I34+I35+I36+I37+I38+I39+I40+I41+I42+I43+I44+I45+I46+I47+I48+I49+I50+I51+I52+I53+I54+I55+I56+I57+I58</f>
        <v>38983.9</v>
      </c>
      <c r="J31" s="97">
        <f>I31/H31*100</f>
        <v>98.014265708244409</v>
      </c>
      <c r="K31" s="97">
        <f>K32+K33+K34+K35+K36+K37+K38+K39+K40+K41+K42+K43+K44+K45+K46+K47+K48+K49+K50+K51+K52+K53+K54+K55+K56+K57+K58</f>
        <v>9089.8000000000011</v>
      </c>
      <c r="L31" s="97">
        <f>L32+L33+L34+L35+L36+L37+L38+L39+L40+L41+L42+L43+L44+L45+L46+L47+L48+L49+L50+L51+L52+L53+L54+L55+L56+L57+L58</f>
        <v>8784.3000000000011</v>
      </c>
      <c r="M31" s="97">
        <f>L31/K31*100</f>
        <v>96.639089968976208</v>
      </c>
      <c r="N31" s="97"/>
      <c r="O31" s="97"/>
      <c r="P31" s="97"/>
      <c r="Q31" s="97"/>
      <c r="R31" s="97"/>
      <c r="S31" s="97"/>
      <c r="T31" s="97">
        <f>T32+T33+T34+T35+T36+T37+T38+T39+T40+T41+T42+T43+T44+T45+T46+T47+T48+T49+T50+T51+T52+T53+T54+T55+T56+T57+T58</f>
        <v>48863.499999999985</v>
      </c>
      <c r="U31" s="97">
        <f>U32+U33+U34+U35+U36+U37+U38+U39+U40+U41+U42+U43+U44+U45+U46+U47+U48+U49+U50+U51+U52+U53+U54+U55+U56+U57+U58</f>
        <v>47768.19999999999</v>
      </c>
      <c r="V31" s="97">
        <f>U31/T31*100</f>
        <v>97.758449558463894</v>
      </c>
    </row>
    <row r="32" spans="1:22" s="67" customFormat="1" ht="30.75" customHeight="1" x14ac:dyDescent="0.2">
      <c r="A32" s="323" t="s">
        <v>207</v>
      </c>
      <c r="B32" s="332" t="s">
        <v>61</v>
      </c>
      <c r="C32" s="339" t="s">
        <v>23</v>
      </c>
      <c r="D32" s="327">
        <v>111</v>
      </c>
      <c r="E32" s="321" t="s">
        <v>208</v>
      </c>
      <c r="F32" s="321" t="s">
        <v>209</v>
      </c>
      <c r="G32" s="74">
        <v>611</v>
      </c>
      <c r="H32" s="75">
        <v>8298.5</v>
      </c>
      <c r="I32" s="75">
        <v>8298.5</v>
      </c>
      <c r="J32" s="75">
        <f>I32/H32*100</f>
        <v>100</v>
      </c>
      <c r="K32" s="75"/>
      <c r="L32" s="75"/>
      <c r="M32" s="75"/>
      <c r="N32" s="75"/>
      <c r="O32" s="75"/>
      <c r="P32" s="76"/>
      <c r="Q32" s="76"/>
      <c r="R32" s="76"/>
      <c r="S32" s="76"/>
      <c r="T32" s="104">
        <f>H32+K32+N32+Q32</f>
        <v>8298.5</v>
      </c>
      <c r="U32" s="76">
        <f>I32+L32+O32+R32</f>
        <v>8298.5</v>
      </c>
      <c r="V32" s="76">
        <f>U32/T32*100</f>
        <v>100</v>
      </c>
    </row>
    <row r="33" spans="1:22" s="67" customFormat="1" ht="28.5" customHeight="1" x14ac:dyDescent="0.2">
      <c r="A33" s="324"/>
      <c r="B33" s="333"/>
      <c r="C33" s="341"/>
      <c r="D33" s="328"/>
      <c r="E33" s="322"/>
      <c r="F33" s="322"/>
      <c r="G33" s="74">
        <v>612</v>
      </c>
      <c r="H33" s="75">
        <v>90</v>
      </c>
      <c r="I33" s="75">
        <v>90</v>
      </c>
      <c r="J33" s="75">
        <f>I33/H33*100</f>
        <v>100</v>
      </c>
      <c r="K33" s="75"/>
      <c r="L33" s="75"/>
      <c r="M33" s="75"/>
      <c r="N33" s="75"/>
      <c r="O33" s="75"/>
      <c r="P33" s="76"/>
      <c r="Q33" s="76"/>
      <c r="R33" s="76"/>
      <c r="S33" s="76"/>
      <c r="T33" s="104">
        <f t="shared" ref="T33:U58" si="6">H33+K33+N33+Q33</f>
        <v>90</v>
      </c>
      <c r="U33" s="76">
        <f t="shared" si="6"/>
        <v>90</v>
      </c>
      <c r="V33" s="76">
        <f t="shared" ref="V33:V58" si="7">U33/T33*100</f>
        <v>100</v>
      </c>
    </row>
    <row r="34" spans="1:22" s="67" customFormat="1" ht="27.75" customHeight="1" x14ac:dyDescent="0.2">
      <c r="A34" s="323" t="s">
        <v>210</v>
      </c>
      <c r="B34" s="321" t="s">
        <v>62</v>
      </c>
      <c r="C34" s="321" t="s">
        <v>23</v>
      </c>
      <c r="D34" s="327">
        <v>111</v>
      </c>
      <c r="E34" s="321" t="s">
        <v>146</v>
      </c>
      <c r="F34" s="321" t="s">
        <v>211</v>
      </c>
      <c r="G34" s="74">
        <v>111</v>
      </c>
      <c r="H34" s="75">
        <v>82.3</v>
      </c>
      <c r="I34" s="75">
        <v>82.3</v>
      </c>
      <c r="J34" s="75">
        <f t="shared" ref="J34:J44" si="8">I34/H34*100</f>
        <v>100</v>
      </c>
      <c r="K34" s="75"/>
      <c r="L34" s="75"/>
      <c r="M34" s="75"/>
      <c r="N34" s="75"/>
      <c r="O34" s="75"/>
      <c r="P34" s="76"/>
      <c r="Q34" s="76"/>
      <c r="R34" s="76"/>
      <c r="S34" s="76"/>
      <c r="T34" s="104">
        <f t="shared" si="6"/>
        <v>82.3</v>
      </c>
      <c r="U34" s="76">
        <f t="shared" si="6"/>
        <v>82.3</v>
      </c>
      <c r="V34" s="76">
        <f t="shared" si="7"/>
        <v>100</v>
      </c>
    </row>
    <row r="35" spans="1:22" s="67" customFormat="1" ht="12" x14ac:dyDescent="0.2">
      <c r="A35" s="334"/>
      <c r="B35" s="331"/>
      <c r="C35" s="331"/>
      <c r="D35" s="342"/>
      <c r="E35" s="331"/>
      <c r="F35" s="331"/>
      <c r="G35" s="74">
        <v>119</v>
      </c>
      <c r="H35" s="75">
        <v>59.4</v>
      </c>
      <c r="I35" s="75">
        <v>59.4</v>
      </c>
      <c r="J35" s="75">
        <f t="shared" si="8"/>
        <v>100</v>
      </c>
      <c r="K35" s="75"/>
      <c r="L35" s="75"/>
      <c r="M35" s="75"/>
      <c r="N35" s="75"/>
      <c r="O35" s="75"/>
      <c r="P35" s="76"/>
      <c r="Q35" s="76"/>
      <c r="R35" s="76"/>
      <c r="S35" s="76"/>
      <c r="T35" s="104">
        <f t="shared" si="6"/>
        <v>59.4</v>
      </c>
      <c r="U35" s="76">
        <f t="shared" si="6"/>
        <v>59.4</v>
      </c>
      <c r="V35" s="76">
        <f t="shared" si="7"/>
        <v>100</v>
      </c>
    </row>
    <row r="36" spans="1:22" s="67" customFormat="1" ht="12" x14ac:dyDescent="0.2">
      <c r="A36" s="334"/>
      <c r="B36" s="331"/>
      <c r="C36" s="331"/>
      <c r="D36" s="342"/>
      <c r="E36" s="331"/>
      <c r="F36" s="331"/>
      <c r="G36" s="74">
        <v>244</v>
      </c>
      <c r="H36" s="75">
        <v>2.4</v>
      </c>
      <c r="I36" s="75">
        <v>2.4</v>
      </c>
      <c r="J36" s="75">
        <f t="shared" si="8"/>
        <v>100</v>
      </c>
      <c r="K36" s="75"/>
      <c r="L36" s="75"/>
      <c r="M36" s="75"/>
      <c r="N36" s="75"/>
      <c r="O36" s="75"/>
      <c r="P36" s="76"/>
      <c r="Q36" s="76"/>
      <c r="R36" s="76"/>
      <c r="S36" s="76"/>
      <c r="T36" s="104">
        <f t="shared" si="6"/>
        <v>2.4</v>
      </c>
      <c r="U36" s="76">
        <f t="shared" si="6"/>
        <v>2.4</v>
      </c>
      <c r="V36" s="76">
        <f t="shared" si="7"/>
        <v>100</v>
      </c>
    </row>
    <row r="37" spans="1:22" s="67" customFormat="1" ht="12" x14ac:dyDescent="0.2">
      <c r="A37" s="324"/>
      <c r="B37" s="322"/>
      <c r="C37" s="322"/>
      <c r="D37" s="328"/>
      <c r="E37" s="322"/>
      <c r="F37" s="322"/>
      <c r="G37" s="74">
        <v>853</v>
      </c>
      <c r="H37" s="75">
        <v>0.1</v>
      </c>
      <c r="I37" s="75">
        <v>0.1</v>
      </c>
      <c r="J37" s="75">
        <f t="shared" si="8"/>
        <v>100</v>
      </c>
      <c r="K37" s="75"/>
      <c r="L37" s="75"/>
      <c r="M37" s="75"/>
      <c r="N37" s="75"/>
      <c r="O37" s="75"/>
      <c r="P37" s="76"/>
      <c r="Q37" s="76"/>
      <c r="R37" s="76"/>
      <c r="S37" s="76"/>
      <c r="T37" s="104">
        <f t="shared" si="6"/>
        <v>0.1</v>
      </c>
      <c r="U37" s="76">
        <f t="shared" si="6"/>
        <v>0.1</v>
      </c>
      <c r="V37" s="76">
        <f t="shared" si="7"/>
        <v>100</v>
      </c>
    </row>
    <row r="38" spans="1:22" s="67" customFormat="1" ht="146.25" x14ac:dyDescent="0.2">
      <c r="A38" s="87" t="s">
        <v>212</v>
      </c>
      <c r="B38" s="76" t="s">
        <v>213</v>
      </c>
      <c r="C38" s="75" t="s">
        <v>23</v>
      </c>
      <c r="D38" s="74">
        <v>111</v>
      </c>
      <c r="E38" s="75" t="s">
        <v>146</v>
      </c>
      <c r="F38" s="75" t="s">
        <v>214</v>
      </c>
      <c r="G38" s="74">
        <v>244</v>
      </c>
      <c r="H38" s="75">
        <v>5</v>
      </c>
      <c r="I38" s="75">
        <v>5</v>
      </c>
      <c r="J38" s="75">
        <f t="shared" si="8"/>
        <v>100</v>
      </c>
      <c r="K38" s="75"/>
      <c r="L38" s="75"/>
      <c r="M38" s="75"/>
      <c r="N38" s="75"/>
      <c r="O38" s="75"/>
      <c r="P38" s="76"/>
      <c r="Q38" s="76"/>
      <c r="R38" s="76"/>
      <c r="S38" s="76"/>
      <c r="T38" s="104">
        <f t="shared" si="6"/>
        <v>5</v>
      </c>
      <c r="U38" s="76">
        <f t="shared" si="6"/>
        <v>5</v>
      </c>
      <c r="V38" s="76">
        <f t="shared" si="7"/>
        <v>100</v>
      </c>
    </row>
    <row r="39" spans="1:22" s="67" customFormat="1" ht="12.75" customHeight="1" x14ac:dyDescent="0.2">
      <c r="A39" s="323" t="s">
        <v>215</v>
      </c>
      <c r="B39" s="321" t="s">
        <v>216</v>
      </c>
      <c r="C39" s="321" t="s">
        <v>23</v>
      </c>
      <c r="D39" s="327">
        <v>111</v>
      </c>
      <c r="E39" s="321" t="s">
        <v>217</v>
      </c>
      <c r="F39" s="321" t="s">
        <v>218</v>
      </c>
      <c r="G39" s="74">
        <v>111</v>
      </c>
      <c r="H39" s="75">
        <v>2527.1999999999998</v>
      </c>
      <c r="I39" s="75">
        <v>2527.1999999999998</v>
      </c>
      <c r="J39" s="75">
        <f t="shared" si="8"/>
        <v>100</v>
      </c>
      <c r="K39" s="75"/>
      <c r="L39" s="75"/>
      <c r="M39" s="75"/>
      <c r="N39" s="75"/>
      <c r="O39" s="75"/>
      <c r="P39" s="76"/>
      <c r="Q39" s="76"/>
      <c r="R39" s="76"/>
      <c r="S39" s="76"/>
      <c r="T39" s="104">
        <f t="shared" si="6"/>
        <v>2527.1999999999998</v>
      </c>
      <c r="U39" s="76">
        <f t="shared" si="6"/>
        <v>2527.1999999999998</v>
      </c>
      <c r="V39" s="76">
        <f t="shared" si="7"/>
        <v>100</v>
      </c>
    </row>
    <row r="40" spans="1:22" s="67" customFormat="1" ht="12" x14ac:dyDescent="0.2">
      <c r="A40" s="334"/>
      <c r="B40" s="331"/>
      <c r="C40" s="331"/>
      <c r="D40" s="342"/>
      <c r="E40" s="331"/>
      <c r="F40" s="331"/>
      <c r="G40" s="74">
        <v>119</v>
      </c>
      <c r="H40" s="75">
        <v>749.4</v>
      </c>
      <c r="I40" s="75">
        <v>749.4</v>
      </c>
      <c r="J40" s="75">
        <f t="shared" si="8"/>
        <v>100</v>
      </c>
      <c r="K40" s="75"/>
      <c r="L40" s="75"/>
      <c r="M40" s="75"/>
      <c r="N40" s="75"/>
      <c r="O40" s="75"/>
      <c r="P40" s="76"/>
      <c r="Q40" s="76"/>
      <c r="R40" s="76"/>
      <c r="S40" s="76"/>
      <c r="T40" s="104">
        <f t="shared" si="6"/>
        <v>749.4</v>
      </c>
      <c r="U40" s="76">
        <f t="shared" si="6"/>
        <v>749.4</v>
      </c>
      <c r="V40" s="76">
        <f t="shared" si="7"/>
        <v>100</v>
      </c>
    </row>
    <row r="41" spans="1:22" s="67" customFormat="1" ht="12" x14ac:dyDescent="0.2">
      <c r="A41" s="334"/>
      <c r="B41" s="331"/>
      <c r="C41" s="331"/>
      <c r="D41" s="342"/>
      <c r="E41" s="331"/>
      <c r="F41" s="331"/>
      <c r="G41" s="74">
        <v>244</v>
      </c>
      <c r="H41" s="75">
        <v>789.5</v>
      </c>
      <c r="I41" s="75">
        <v>789.5</v>
      </c>
      <c r="J41" s="75">
        <f t="shared" si="8"/>
        <v>100</v>
      </c>
      <c r="K41" s="75"/>
      <c r="L41" s="75"/>
      <c r="M41" s="75"/>
      <c r="N41" s="75"/>
      <c r="O41" s="75"/>
      <c r="P41" s="76"/>
      <c r="Q41" s="76"/>
      <c r="R41" s="76"/>
      <c r="S41" s="76"/>
      <c r="T41" s="104">
        <f t="shared" si="6"/>
        <v>789.5</v>
      </c>
      <c r="U41" s="76">
        <f t="shared" si="6"/>
        <v>789.5</v>
      </c>
      <c r="V41" s="76">
        <f t="shared" si="7"/>
        <v>100</v>
      </c>
    </row>
    <row r="42" spans="1:22" s="67" customFormat="1" ht="12" x14ac:dyDescent="0.2">
      <c r="A42" s="334"/>
      <c r="B42" s="331"/>
      <c r="C42" s="331"/>
      <c r="D42" s="342"/>
      <c r="E42" s="331"/>
      <c r="F42" s="331"/>
      <c r="G42" s="74">
        <v>611</v>
      </c>
      <c r="H42" s="75">
        <v>13932.6</v>
      </c>
      <c r="I42" s="75">
        <v>13142.8</v>
      </c>
      <c r="J42" s="75">
        <f t="shared" si="8"/>
        <v>94.331280593715448</v>
      </c>
      <c r="K42" s="75"/>
      <c r="L42" s="75"/>
      <c r="M42" s="75"/>
      <c r="N42" s="75"/>
      <c r="O42" s="75"/>
      <c r="P42" s="76"/>
      <c r="Q42" s="76"/>
      <c r="R42" s="76"/>
      <c r="S42" s="76"/>
      <c r="T42" s="104">
        <f t="shared" si="6"/>
        <v>13932.6</v>
      </c>
      <c r="U42" s="76">
        <f t="shared" si="6"/>
        <v>13142.8</v>
      </c>
      <c r="V42" s="76">
        <f t="shared" si="7"/>
        <v>94.331280593715448</v>
      </c>
    </row>
    <row r="43" spans="1:22" s="67" customFormat="1" ht="12" x14ac:dyDescent="0.2">
      <c r="A43" s="324"/>
      <c r="B43" s="322"/>
      <c r="C43" s="322"/>
      <c r="D43" s="328"/>
      <c r="E43" s="322"/>
      <c r="F43" s="322"/>
      <c r="G43" s="74">
        <v>853</v>
      </c>
      <c r="H43" s="75">
        <v>0.8</v>
      </c>
      <c r="I43" s="75">
        <v>0.8</v>
      </c>
      <c r="J43" s="75">
        <f t="shared" si="8"/>
        <v>100</v>
      </c>
      <c r="K43" s="75"/>
      <c r="L43" s="75"/>
      <c r="M43" s="75"/>
      <c r="N43" s="75"/>
      <c r="O43" s="75"/>
      <c r="P43" s="76"/>
      <c r="Q43" s="76"/>
      <c r="R43" s="76"/>
      <c r="S43" s="76"/>
      <c r="T43" s="104">
        <f t="shared" si="6"/>
        <v>0.8</v>
      </c>
      <c r="U43" s="76">
        <f t="shared" si="6"/>
        <v>0.8</v>
      </c>
      <c r="V43" s="76">
        <f t="shared" si="7"/>
        <v>100</v>
      </c>
    </row>
    <row r="44" spans="1:22" s="67" customFormat="1" ht="337.5" x14ac:dyDescent="0.2">
      <c r="A44" s="92" t="s">
        <v>219</v>
      </c>
      <c r="B44" s="89" t="s">
        <v>220</v>
      </c>
      <c r="C44" s="75" t="s">
        <v>23</v>
      </c>
      <c r="D44" s="74">
        <v>111</v>
      </c>
      <c r="E44" s="75" t="s">
        <v>208</v>
      </c>
      <c r="F44" s="75" t="s">
        <v>221</v>
      </c>
      <c r="G44" s="74">
        <v>612</v>
      </c>
      <c r="H44" s="75">
        <v>400</v>
      </c>
      <c r="I44" s="75">
        <v>400</v>
      </c>
      <c r="J44" s="75">
        <f t="shared" si="8"/>
        <v>100</v>
      </c>
      <c r="K44" s="75"/>
      <c r="L44" s="75"/>
      <c r="M44" s="75"/>
      <c r="N44" s="75"/>
      <c r="O44" s="75"/>
      <c r="P44" s="76"/>
      <c r="Q44" s="76"/>
      <c r="R44" s="76"/>
      <c r="S44" s="76"/>
      <c r="T44" s="104">
        <f t="shared" si="6"/>
        <v>400</v>
      </c>
      <c r="U44" s="76">
        <f t="shared" si="6"/>
        <v>400</v>
      </c>
      <c r="V44" s="76">
        <f t="shared" si="7"/>
        <v>100</v>
      </c>
    </row>
    <row r="45" spans="1:22" s="67" customFormat="1" ht="281.25" x14ac:dyDescent="0.2">
      <c r="A45" s="92" t="s">
        <v>222</v>
      </c>
      <c r="B45" s="89" t="s">
        <v>223</v>
      </c>
      <c r="C45" s="75" t="s">
        <v>23</v>
      </c>
      <c r="D45" s="74">
        <v>111</v>
      </c>
      <c r="E45" s="75" t="s">
        <v>208</v>
      </c>
      <c r="F45" s="75" t="s">
        <v>224</v>
      </c>
      <c r="G45" s="74">
        <v>612</v>
      </c>
      <c r="H45" s="75"/>
      <c r="I45" s="75"/>
      <c r="J45" s="75"/>
      <c r="K45" s="75">
        <v>25.5</v>
      </c>
      <c r="L45" s="75">
        <v>25.5</v>
      </c>
      <c r="M45" s="75">
        <f>L45/K45*100</f>
        <v>100</v>
      </c>
      <c r="N45" s="75"/>
      <c r="O45" s="75"/>
      <c r="P45" s="76"/>
      <c r="Q45" s="76"/>
      <c r="R45" s="76"/>
      <c r="S45" s="76"/>
      <c r="T45" s="104">
        <f t="shared" si="6"/>
        <v>25.5</v>
      </c>
      <c r="U45" s="76">
        <f t="shared" si="6"/>
        <v>25.5</v>
      </c>
      <c r="V45" s="76">
        <f t="shared" si="7"/>
        <v>100</v>
      </c>
    </row>
    <row r="46" spans="1:22" s="67" customFormat="1" ht="34.5" customHeight="1" x14ac:dyDescent="0.2">
      <c r="A46" s="323" t="s">
        <v>225</v>
      </c>
      <c r="B46" s="332" t="s">
        <v>226</v>
      </c>
      <c r="C46" s="321" t="s">
        <v>23</v>
      </c>
      <c r="D46" s="327">
        <v>111</v>
      </c>
      <c r="E46" s="321" t="s">
        <v>217</v>
      </c>
      <c r="F46" s="321" t="s">
        <v>224</v>
      </c>
      <c r="G46" s="74">
        <v>111</v>
      </c>
      <c r="H46" s="75"/>
      <c r="I46" s="75"/>
      <c r="J46" s="75"/>
      <c r="K46" s="75">
        <v>117.8</v>
      </c>
      <c r="L46" s="75">
        <v>117.8</v>
      </c>
      <c r="M46" s="75">
        <f>L46/K46*100</f>
        <v>100</v>
      </c>
      <c r="N46" s="75"/>
      <c r="O46" s="75"/>
      <c r="P46" s="76"/>
      <c r="Q46" s="76"/>
      <c r="R46" s="76"/>
      <c r="S46" s="76"/>
      <c r="T46" s="104">
        <f t="shared" si="6"/>
        <v>117.8</v>
      </c>
      <c r="U46" s="76">
        <f t="shared" si="6"/>
        <v>117.8</v>
      </c>
      <c r="V46" s="76">
        <f t="shared" si="7"/>
        <v>100</v>
      </c>
    </row>
    <row r="47" spans="1:22" s="67" customFormat="1" ht="32.25" customHeight="1" x14ac:dyDescent="0.2">
      <c r="A47" s="334"/>
      <c r="B47" s="335"/>
      <c r="C47" s="331"/>
      <c r="D47" s="342"/>
      <c r="E47" s="331"/>
      <c r="F47" s="331"/>
      <c r="G47" s="74">
        <v>119</v>
      </c>
      <c r="H47" s="75"/>
      <c r="I47" s="75"/>
      <c r="J47" s="75"/>
      <c r="K47" s="75">
        <v>23.6</v>
      </c>
      <c r="L47" s="75">
        <v>23.6</v>
      </c>
      <c r="M47" s="75">
        <f>L47/K47*100</f>
        <v>100</v>
      </c>
      <c r="N47" s="75"/>
      <c r="O47" s="75"/>
      <c r="P47" s="76"/>
      <c r="Q47" s="76"/>
      <c r="R47" s="76"/>
      <c r="S47" s="76"/>
      <c r="T47" s="104">
        <f t="shared" si="6"/>
        <v>23.6</v>
      </c>
      <c r="U47" s="76">
        <f t="shared" si="6"/>
        <v>23.6</v>
      </c>
      <c r="V47" s="76">
        <f t="shared" si="7"/>
        <v>100</v>
      </c>
    </row>
    <row r="48" spans="1:22" s="67" customFormat="1" ht="29.25" customHeight="1" x14ac:dyDescent="0.2">
      <c r="A48" s="324"/>
      <c r="B48" s="333"/>
      <c r="C48" s="322"/>
      <c r="D48" s="328"/>
      <c r="E48" s="322"/>
      <c r="F48" s="322"/>
      <c r="G48" s="74">
        <v>612</v>
      </c>
      <c r="H48" s="75"/>
      <c r="I48" s="75"/>
      <c r="J48" s="75"/>
      <c r="K48" s="75">
        <v>8268</v>
      </c>
      <c r="L48" s="75">
        <v>7962.5</v>
      </c>
      <c r="M48" s="75">
        <f>L48/K48*100</f>
        <v>96.30503144654088</v>
      </c>
      <c r="N48" s="75"/>
      <c r="O48" s="75"/>
      <c r="P48" s="76"/>
      <c r="Q48" s="76"/>
      <c r="R48" s="76"/>
      <c r="S48" s="76"/>
      <c r="T48" s="104">
        <f t="shared" si="6"/>
        <v>8268</v>
      </c>
      <c r="U48" s="76">
        <f t="shared" si="6"/>
        <v>7962.5</v>
      </c>
      <c r="V48" s="76">
        <f t="shared" si="7"/>
        <v>96.30503144654088</v>
      </c>
    </row>
    <row r="49" spans="1:22" s="67" customFormat="1" ht="104.25" customHeight="1" x14ac:dyDescent="0.2">
      <c r="A49" s="92" t="s">
        <v>227</v>
      </c>
      <c r="B49" s="89" t="s">
        <v>228</v>
      </c>
      <c r="C49" s="75" t="s">
        <v>23</v>
      </c>
      <c r="D49" s="74">
        <v>111</v>
      </c>
      <c r="E49" s="75" t="s">
        <v>208</v>
      </c>
      <c r="F49" s="75" t="s">
        <v>229</v>
      </c>
      <c r="G49" s="74">
        <v>612</v>
      </c>
      <c r="H49" s="75">
        <v>479.7</v>
      </c>
      <c r="I49" s="75">
        <v>479.7</v>
      </c>
      <c r="J49" s="75">
        <f>I49/H49*100</f>
        <v>100</v>
      </c>
      <c r="K49" s="75"/>
      <c r="L49" s="75"/>
      <c r="M49" s="75"/>
      <c r="N49" s="75"/>
      <c r="O49" s="75"/>
      <c r="P49" s="76"/>
      <c r="Q49" s="76"/>
      <c r="R49" s="76"/>
      <c r="S49" s="76"/>
      <c r="T49" s="104">
        <f t="shared" si="6"/>
        <v>479.7</v>
      </c>
      <c r="U49" s="76">
        <f t="shared" si="6"/>
        <v>479.7</v>
      </c>
      <c r="V49" s="76">
        <f t="shared" si="7"/>
        <v>100</v>
      </c>
    </row>
    <row r="50" spans="1:22" s="67" customFormat="1" ht="34.5" customHeight="1" x14ac:dyDescent="0.2">
      <c r="A50" s="323" t="s">
        <v>230</v>
      </c>
      <c r="B50" s="332" t="s">
        <v>231</v>
      </c>
      <c r="C50" s="321" t="s">
        <v>23</v>
      </c>
      <c r="D50" s="327">
        <v>111</v>
      </c>
      <c r="E50" s="321" t="s">
        <v>217</v>
      </c>
      <c r="F50" s="321" t="s">
        <v>229</v>
      </c>
      <c r="G50" s="74">
        <v>111</v>
      </c>
      <c r="H50" s="75">
        <v>2113.9</v>
      </c>
      <c r="I50" s="75">
        <v>2113.9</v>
      </c>
      <c r="J50" s="75">
        <f>I50/H50*100</f>
        <v>100</v>
      </c>
      <c r="K50" s="75"/>
      <c r="L50" s="75"/>
      <c r="M50" s="75"/>
      <c r="N50" s="75"/>
      <c r="O50" s="75"/>
      <c r="P50" s="76"/>
      <c r="Q50" s="76"/>
      <c r="R50" s="76"/>
      <c r="S50" s="76"/>
      <c r="T50" s="104">
        <f t="shared" si="6"/>
        <v>2113.9</v>
      </c>
      <c r="U50" s="76">
        <f t="shared" si="6"/>
        <v>2113.9</v>
      </c>
      <c r="V50" s="76">
        <f t="shared" si="7"/>
        <v>100</v>
      </c>
    </row>
    <row r="51" spans="1:22" s="67" customFormat="1" ht="26.25" customHeight="1" x14ac:dyDescent="0.2">
      <c r="A51" s="334"/>
      <c r="B51" s="335"/>
      <c r="C51" s="331"/>
      <c r="D51" s="342"/>
      <c r="E51" s="331"/>
      <c r="F51" s="331"/>
      <c r="G51" s="74">
        <v>119</v>
      </c>
      <c r="H51" s="75">
        <v>635.6</v>
      </c>
      <c r="I51" s="75">
        <v>635.6</v>
      </c>
      <c r="J51" s="75">
        <f>I51/H51*100</f>
        <v>100</v>
      </c>
      <c r="K51" s="75"/>
      <c r="L51" s="75"/>
      <c r="M51" s="75"/>
      <c r="N51" s="75"/>
      <c r="O51" s="75"/>
      <c r="P51" s="76"/>
      <c r="Q51" s="76"/>
      <c r="R51" s="76"/>
      <c r="S51" s="76"/>
      <c r="T51" s="104">
        <f t="shared" si="6"/>
        <v>635.6</v>
      </c>
      <c r="U51" s="76">
        <f t="shared" si="6"/>
        <v>635.6</v>
      </c>
      <c r="V51" s="76">
        <f t="shared" si="7"/>
        <v>100</v>
      </c>
    </row>
    <row r="52" spans="1:22" s="67" customFormat="1" ht="33.75" customHeight="1" x14ac:dyDescent="0.2">
      <c r="A52" s="324"/>
      <c r="B52" s="333"/>
      <c r="C52" s="322"/>
      <c r="D52" s="328"/>
      <c r="E52" s="322"/>
      <c r="F52" s="322"/>
      <c r="G52" s="74">
        <v>612</v>
      </c>
      <c r="H52" s="75">
        <v>9532</v>
      </c>
      <c r="I52" s="75">
        <v>9532</v>
      </c>
      <c r="J52" s="75">
        <f>I52/H52*100</f>
        <v>100</v>
      </c>
      <c r="K52" s="75"/>
      <c r="L52" s="75"/>
      <c r="M52" s="75"/>
      <c r="N52" s="75"/>
      <c r="O52" s="75"/>
      <c r="P52" s="76"/>
      <c r="Q52" s="76"/>
      <c r="R52" s="76"/>
      <c r="S52" s="76"/>
      <c r="T52" s="104">
        <f t="shared" si="6"/>
        <v>9532</v>
      </c>
      <c r="U52" s="76">
        <f t="shared" si="6"/>
        <v>9532</v>
      </c>
      <c r="V52" s="76">
        <f t="shared" si="7"/>
        <v>100</v>
      </c>
    </row>
    <row r="53" spans="1:22" s="67" customFormat="1" ht="213.75" x14ac:dyDescent="0.2">
      <c r="A53" s="87" t="s">
        <v>232</v>
      </c>
      <c r="B53" s="89" t="s">
        <v>233</v>
      </c>
      <c r="C53" s="75" t="s">
        <v>23</v>
      </c>
      <c r="D53" s="74">
        <v>111</v>
      </c>
      <c r="E53" s="75" t="s">
        <v>146</v>
      </c>
      <c r="F53" s="75" t="s">
        <v>234</v>
      </c>
      <c r="G53" s="74">
        <v>612</v>
      </c>
      <c r="H53" s="75"/>
      <c r="I53" s="75"/>
      <c r="J53" s="75"/>
      <c r="K53" s="75">
        <v>100</v>
      </c>
      <c r="L53" s="75">
        <v>100</v>
      </c>
      <c r="M53" s="75">
        <f>L53/K53*100</f>
        <v>100</v>
      </c>
      <c r="N53" s="75"/>
      <c r="O53" s="75"/>
      <c r="P53" s="76"/>
      <c r="Q53" s="76"/>
      <c r="R53" s="76"/>
      <c r="S53" s="76"/>
      <c r="T53" s="104">
        <f t="shared" si="6"/>
        <v>100</v>
      </c>
      <c r="U53" s="76">
        <f t="shared" si="6"/>
        <v>100</v>
      </c>
      <c r="V53" s="76">
        <f t="shared" si="7"/>
        <v>100</v>
      </c>
    </row>
    <row r="54" spans="1:22" s="67" customFormat="1" ht="168.75" x14ac:dyDescent="0.2">
      <c r="A54" s="87" t="s">
        <v>235</v>
      </c>
      <c r="B54" s="89" t="s">
        <v>236</v>
      </c>
      <c r="C54" s="75" t="s">
        <v>23</v>
      </c>
      <c r="D54" s="74">
        <v>111</v>
      </c>
      <c r="E54" s="75" t="s">
        <v>146</v>
      </c>
      <c r="F54" s="75" t="s">
        <v>237</v>
      </c>
      <c r="G54" s="74">
        <v>612</v>
      </c>
      <c r="H54" s="75">
        <v>5.3</v>
      </c>
      <c r="I54" s="75">
        <v>5.3</v>
      </c>
      <c r="J54" s="75">
        <f>I54/H54*100</f>
        <v>100</v>
      </c>
      <c r="K54" s="75">
        <v>100.7</v>
      </c>
      <c r="L54" s="75">
        <v>100.7</v>
      </c>
      <c r="M54" s="75">
        <f>L54/K54*100</f>
        <v>100</v>
      </c>
      <c r="N54" s="75"/>
      <c r="O54" s="75"/>
      <c r="P54" s="76"/>
      <c r="Q54" s="76"/>
      <c r="R54" s="76"/>
      <c r="S54" s="76"/>
      <c r="T54" s="104">
        <f t="shared" si="6"/>
        <v>106</v>
      </c>
      <c r="U54" s="76">
        <f t="shared" si="6"/>
        <v>106</v>
      </c>
      <c r="V54" s="76">
        <f t="shared" si="7"/>
        <v>100</v>
      </c>
    </row>
    <row r="55" spans="1:22" s="67" customFormat="1" ht="22.5" customHeight="1" x14ac:dyDescent="0.2">
      <c r="A55" s="323" t="s">
        <v>238</v>
      </c>
      <c r="B55" s="332" t="s">
        <v>63</v>
      </c>
      <c r="C55" s="321" t="s">
        <v>23</v>
      </c>
      <c r="D55" s="327">
        <v>111</v>
      </c>
      <c r="E55" s="321" t="s">
        <v>146</v>
      </c>
      <c r="F55" s="321" t="s">
        <v>239</v>
      </c>
      <c r="G55" s="74">
        <v>611</v>
      </c>
      <c r="H55" s="75">
        <v>67</v>
      </c>
      <c r="I55" s="75">
        <v>67</v>
      </c>
      <c r="J55" s="75">
        <f>I55/H55*100</f>
        <v>100</v>
      </c>
      <c r="K55" s="75"/>
      <c r="L55" s="75"/>
      <c r="M55" s="75"/>
      <c r="N55" s="75"/>
      <c r="O55" s="75"/>
      <c r="P55" s="76"/>
      <c r="Q55" s="76"/>
      <c r="R55" s="76"/>
      <c r="S55" s="76"/>
      <c r="T55" s="104">
        <f t="shared" si="6"/>
        <v>67</v>
      </c>
      <c r="U55" s="76">
        <f t="shared" si="6"/>
        <v>67</v>
      </c>
      <c r="V55" s="76">
        <f t="shared" si="7"/>
        <v>100</v>
      </c>
    </row>
    <row r="56" spans="1:22" s="67" customFormat="1" ht="12" x14ac:dyDescent="0.2">
      <c r="A56" s="334"/>
      <c r="B56" s="335"/>
      <c r="C56" s="331"/>
      <c r="D56" s="342"/>
      <c r="E56" s="331"/>
      <c r="F56" s="322"/>
      <c r="G56" s="74">
        <v>612</v>
      </c>
      <c r="H56" s="75"/>
      <c r="I56" s="75"/>
      <c r="J56" s="75"/>
      <c r="K56" s="75">
        <v>290.60000000000002</v>
      </c>
      <c r="L56" s="75">
        <v>290.60000000000002</v>
      </c>
      <c r="M56" s="75">
        <f>L56/K56*100</f>
        <v>100</v>
      </c>
      <c r="N56" s="75"/>
      <c r="O56" s="75"/>
      <c r="P56" s="76"/>
      <c r="Q56" s="76"/>
      <c r="R56" s="76"/>
      <c r="S56" s="76"/>
      <c r="T56" s="104">
        <f t="shared" si="6"/>
        <v>290.60000000000002</v>
      </c>
      <c r="U56" s="76">
        <f t="shared" si="6"/>
        <v>290.60000000000002</v>
      </c>
      <c r="V56" s="76">
        <f t="shared" si="7"/>
        <v>100</v>
      </c>
    </row>
    <row r="57" spans="1:22" s="67" customFormat="1" ht="22.5" x14ac:dyDescent="0.2">
      <c r="A57" s="324"/>
      <c r="B57" s="333"/>
      <c r="C57" s="322"/>
      <c r="D57" s="328"/>
      <c r="E57" s="322"/>
      <c r="F57" s="75" t="s">
        <v>240</v>
      </c>
      <c r="G57" s="74">
        <v>612</v>
      </c>
      <c r="H57" s="75"/>
      <c r="I57" s="75"/>
      <c r="J57" s="75"/>
      <c r="K57" s="75">
        <v>163.6</v>
      </c>
      <c r="L57" s="75">
        <v>163.6</v>
      </c>
      <c r="M57" s="75">
        <f>L57/K57*100</f>
        <v>100</v>
      </c>
      <c r="N57" s="75"/>
      <c r="O57" s="75"/>
      <c r="P57" s="76"/>
      <c r="Q57" s="76"/>
      <c r="R57" s="76"/>
      <c r="S57" s="76"/>
      <c r="T57" s="104">
        <f t="shared" si="6"/>
        <v>163.6</v>
      </c>
      <c r="U57" s="76">
        <f t="shared" si="6"/>
        <v>163.6</v>
      </c>
      <c r="V57" s="76">
        <f t="shared" si="7"/>
        <v>100</v>
      </c>
    </row>
    <row r="58" spans="1:22" s="67" customFormat="1" ht="112.5" x14ac:dyDescent="0.2">
      <c r="A58" s="87" t="s">
        <v>241</v>
      </c>
      <c r="B58" s="89" t="s">
        <v>242</v>
      </c>
      <c r="C58" s="75" t="s">
        <v>23</v>
      </c>
      <c r="D58" s="74">
        <v>111</v>
      </c>
      <c r="E58" s="75" t="s">
        <v>146</v>
      </c>
      <c r="F58" s="75" t="s">
        <v>243</v>
      </c>
      <c r="G58" s="74">
        <v>612</v>
      </c>
      <c r="H58" s="75">
        <v>3</v>
      </c>
      <c r="I58" s="75">
        <v>3</v>
      </c>
      <c r="J58" s="75">
        <f>I58/H58*100</f>
        <v>100</v>
      </c>
      <c r="K58" s="75"/>
      <c r="L58" s="75"/>
      <c r="M58" s="75"/>
      <c r="N58" s="75"/>
      <c r="O58" s="75"/>
      <c r="P58" s="76"/>
      <c r="Q58" s="76"/>
      <c r="R58" s="76"/>
      <c r="S58" s="76"/>
      <c r="T58" s="104">
        <f t="shared" si="6"/>
        <v>3</v>
      </c>
      <c r="U58" s="76">
        <f t="shared" si="6"/>
        <v>3</v>
      </c>
      <c r="V58" s="76">
        <f t="shared" si="7"/>
        <v>100</v>
      </c>
    </row>
  </sheetData>
  <mergeCells count="60">
    <mergeCell ref="F55:F56"/>
    <mergeCell ref="A50:A52"/>
    <mergeCell ref="B50:B52"/>
    <mergeCell ref="C50:C52"/>
    <mergeCell ref="D50:D52"/>
    <mergeCell ref="E50:E52"/>
    <mergeCell ref="F50:F52"/>
    <mergeCell ref="A55:A57"/>
    <mergeCell ref="B55:B57"/>
    <mergeCell ref="C55:C57"/>
    <mergeCell ref="D55:D57"/>
    <mergeCell ref="E55:E57"/>
    <mergeCell ref="F46:F48"/>
    <mergeCell ref="A39:A43"/>
    <mergeCell ref="B39:B43"/>
    <mergeCell ref="C39:C43"/>
    <mergeCell ref="D39:D43"/>
    <mergeCell ref="E39:E43"/>
    <mergeCell ref="F39:F43"/>
    <mergeCell ref="A46:A48"/>
    <mergeCell ref="B46:B48"/>
    <mergeCell ref="C46:C48"/>
    <mergeCell ref="D46:D48"/>
    <mergeCell ref="E46:E48"/>
    <mergeCell ref="F34:F37"/>
    <mergeCell ref="A32:A33"/>
    <mergeCell ref="B32:B33"/>
    <mergeCell ref="C32:C33"/>
    <mergeCell ref="D32:D33"/>
    <mergeCell ref="E32:E33"/>
    <mergeCell ref="F32:F33"/>
    <mergeCell ref="A34:A37"/>
    <mergeCell ref="B34:B37"/>
    <mergeCell ref="C34:C37"/>
    <mergeCell ref="D34:D37"/>
    <mergeCell ref="E34:E37"/>
    <mergeCell ref="F28:F30"/>
    <mergeCell ref="A16:A17"/>
    <mergeCell ref="B16:B17"/>
    <mergeCell ref="C16:C17"/>
    <mergeCell ref="D16:D17"/>
    <mergeCell ref="E16:E17"/>
    <mergeCell ref="F16:F17"/>
    <mergeCell ref="A28:A30"/>
    <mergeCell ref="B28:B30"/>
    <mergeCell ref="C28:C30"/>
    <mergeCell ref="D28:D30"/>
    <mergeCell ref="E28:E30"/>
    <mergeCell ref="F11:F12"/>
    <mergeCell ref="A3:A4"/>
    <mergeCell ref="B3:B4"/>
    <mergeCell ref="C3:C4"/>
    <mergeCell ref="D3:D4"/>
    <mergeCell ref="E3:E4"/>
    <mergeCell ref="F3:F4"/>
    <mergeCell ref="A11:A12"/>
    <mergeCell ref="B11:B12"/>
    <mergeCell ref="C11:C12"/>
    <mergeCell ref="D11:D12"/>
    <mergeCell ref="E11:E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8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2022-04-11T04:19:26Z</dcterms:modified>
</cp:coreProperties>
</file>